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35" windowWidth="18195" windowHeight="11760"/>
  </bookViews>
  <sheets>
    <sheet name="Notes" sheetId="1" r:id="rId1"/>
    <sheet name="NGCC treatment (Slide 4)" sheetId="12" r:id="rId2"/>
    <sheet name="UTO Treatment (Slide 5)" sheetId="13" r:id="rId3"/>
    <sheet name="Base Year Summary (slides 9)" sheetId="11" r:id="rId4"/>
    <sheet name="Base Year Goal (Slide 10)" sheetId="10" r:id="rId5"/>
    <sheet name="RE Growth Rate (Slide 19) " sheetId="14" r:id="rId6"/>
    <sheet name="RE Building Block 3 (Slide 19)" sheetId="15" r:id="rId7"/>
    <sheet name="eGrid Methodology 2009 ADEQ" sheetId="3" r:id="rId8"/>
    <sheet name="eGRID Methodology 2010 ADEQ" sheetId="4" r:id="rId9"/>
    <sheet name="eGRID methodology 2011 ADEQ" sheetId="5" r:id="rId10"/>
    <sheet name="eGRID methodology 2012 ADEQ" sheetId="6" r:id="rId11"/>
    <sheet name="Prime-mover Specific 2012 ADEQ" sheetId="7" r:id="rId12"/>
    <sheet name="eGRID Methodology 2013 ADEQ" sheetId="8" r:id="rId13"/>
  </sheets>
  <externalReferences>
    <externalReference r:id="rId14"/>
  </externalReferences>
  <definedNames>
    <definedName name="_xlnm._FilterDatabase" localSheetId="6" hidden="1">'RE Building Block 3 (Slide 19)'!#REF!</definedName>
    <definedName name="Net_Generation_by_State__Type_1" localSheetId="4">#REF!</definedName>
    <definedName name="Net_Generation_by_State__Type_1" localSheetId="3">#REF!</definedName>
    <definedName name="Net_Generation_by_State__Type_1">#REF!</definedName>
    <definedName name="ppmbtu">[1]Factors!$A$33</definedName>
    <definedName name="ppmbtulhv">[1]Factors!$A$32</definedName>
    <definedName name="_xlnm.Print_Area" localSheetId="0">Notes!$A$1:$I$32</definedName>
  </definedNames>
  <calcPr calcId="145621"/>
</workbook>
</file>

<file path=xl/calcChain.xml><?xml version="1.0" encoding="utf-8"?>
<calcChain xmlns="http://schemas.openxmlformats.org/spreadsheetml/2006/main">
  <c r="K25" i="14" l="1"/>
  <c r="K26" i="14"/>
  <c r="K27" i="14"/>
  <c r="K28" i="14"/>
  <c r="K29" i="14"/>
  <c r="K30" i="14"/>
  <c r="K31" i="14"/>
  <c r="K32" i="14"/>
  <c r="K33" i="14"/>
  <c r="K24" i="14"/>
  <c r="K13" i="14"/>
  <c r="K14" i="14"/>
  <c r="K15" i="14"/>
  <c r="K16" i="14"/>
  <c r="K17" i="14"/>
  <c r="K18" i="14"/>
  <c r="K19" i="14"/>
  <c r="K20" i="14"/>
  <c r="K12" i="14"/>
  <c r="K4" i="14"/>
  <c r="K5" i="14"/>
  <c r="K6" i="14"/>
  <c r="K7" i="14"/>
  <c r="K8" i="14"/>
  <c r="K3" i="14"/>
  <c r="J25" i="14"/>
  <c r="J26" i="14"/>
  <c r="J27" i="14"/>
  <c r="J28" i="14"/>
  <c r="J29" i="14"/>
  <c r="J30" i="14"/>
  <c r="J31" i="14"/>
  <c r="J32" i="14"/>
  <c r="J33" i="14"/>
  <c r="J24" i="14"/>
  <c r="J13" i="14"/>
  <c r="J14" i="14"/>
  <c r="J15" i="14"/>
  <c r="J16" i="14"/>
  <c r="J17" i="14"/>
  <c r="J18" i="14"/>
  <c r="J19" i="14"/>
  <c r="J20" i="14"/>
  <c r="J12" i="14"/>
  <c r="J4" i="14"/>
  <c r="J5" i="14"/>
  <c r="J6" i="14"/>
  <c r="J7" i="14"/>
  <c r="J8" i="14"/>
  <c r="J3" i="14"/>
  <c r="C12" i="13"/>
  <c r="B12" i="13"/>
  <c r="C11" i="13"/>
  <c r="C4" i="13"/>
  <c r="C10" i="13" s="1"/>
  <c r="D4" i="13"/>
  <c r="H4" i="13"/>
  <c r="K4" i="13"/>
  <c r="T4" i="13"/>
  <c r="U4" i="13"/>
  <c r="V4" i="13"/>
  <c r="W4" i="13"/>
  <c r="X4" i="13"/>
  <c r="Y4" i="13"/>
  <c r="Z4" i="13"/>
  <c r="AA4" i="13"/>
  <c r="AB4" i="13"/>
  <c r="AC4" i="13"/>
  <c r="AD4" i="13"/>
  <c r="AE4" i="13"/>
  <c r="AF4" i="13"/>
  <c r="AG4" i="13"/>
  <c r="AH4" i="13"/>
  <c r="AI4" i="13"/>
  <c r="AJ4" i="13"/>
  <c r="AK4" i="13"/>
  <c r="AL4" i="13"/>
  <c r="AM4" i="13"/>
  <c r="AN4" i="13"/>
  <c r="AO4" i="13"/>
  <c r="AP4" i="13"/>
  <c r="Q3" i="13"/>
  <c r="J3" i="13"/>
  <c r="J4" i="13" s="1"/>
  <c r="I3" i="13"/>
  <c r="B11" i="13" s="1"/>
  <c r="H3" i="13"/>
  <c r="G3" i="13"/>
  <c r="F3" i="13"/>
  <c r="F4" i="13" s="1"/>
  <c r="E3" i="13"/>
  <c r="D3" i="13"/>
  <c r="C3" i="13"/>
  <c r="B10" i="13" s="1"/>
  <c r="B3" i="13"/>
  <c r="L3" i="13" s="1"/>
  <c r="L4" i="13" s="1"/>
  <c r="C10" i="12"/>
  <c r="B10" i="12"/>
  <c r="C14" i="12"/>
  <c r="B14" i="12"/>
  <c r="C13" i="12"/>
  <c r="C12" i="12"/>
  <c r="B13" i="12"/>
  <c r="B12" i="12"/>
  <c r="C11" i="12"/>
  <c r="B11" i="12"/>
  <c r="R4" i="12"/>
  <c r="P4" i="12"/>
  <c r="Q4" i="12"/>
  <c r="O4" i="12"/>
  <c r="S4" i="12" s="1"/>
  <c r="P3" i="13" l="1"/>
  <c r="O3" i="13"/>
  <c r="R3" i="13"/>
  <c r="R4" i="13" s="1"/>
  <c r="B4" i="13"/>
  <c r="G4" i="13"/>
  <c r="S3" i="13" l="1"/>
  <c r="S4" i="13" s="1"/>
  <c r="M3" i="13"/>
  <c r="O4" i="13"/>
  <c r="N3" i="13"/>
  <c r="N4" i="13" s="1"/>
  <c r="M4" i="13" l="1"/>
  <c r="AZ3" i="13"/>
  <c r="BB3" i="13" s="1"/>
  <c r="B13" i="13" s="1"/>
  <c r="AR3" i="13"/>
  <c r="AX3" i="13"/>
  <c r="AW3" i="13"/>
  <c r="AY3" i="13"/>
  <c r="AT3" i="13"/>
  <c r="AQ3" i="13"/>
  <c r="AS3" i="13"/>
  <c r="AV3" i="13"/>
  <c r="AU3" i="13"/>
  <c r="BA3" i="13" l="1"/>
  <c r="AW4" i="13"/>
  <c r="AX4" i="13"/>
  <c r="AQ4" i="13"/>
  <c r="AY4" i="13"/>
  <c r="AR4" i="13"/>
  <c r="AT4" i="13"/>
  <c r="AZ4" i="13"/>
  <c r="BB4" i="13" s="1"/>
  <c r="C13" i="13" s="1"/>
  <c r="AU4" i="13"/>
  <c r="AS4" i="13"/>
  <c r="AV4" i="13"/>
  <c r="BA4" i="13" l="1"/>
  <c r="E4" i="12" l="1"/>
  <c r="I4" i="12"/>
  <c r="H4" i="12"/>
  <c r="G4" i="12"/>
  <c r="F4" i="12"/>
  <c r="D4" i="12"/>
  <c r="C4" i="12"/>
  <c r="B4" i="12"/>
  <c r="L4" i="12" s="1"/>
  <c r="J3" i="12"/>
  <c r="J4" i="12" s="1"/>
  <c r="I3" i="12"/>
  <c r="Q3" i="12" s="1"/>
  <c r="H3" i="12"/>
  <c r="G3" i="12"/>
  <c r="R3" i="12" s="1"/>
  <c r="F3" i="12"/>
  <c r="E3" i="12"/>
  <c r="D3" i="12"/>
  <c r="C3" i="12"/>
  <c r="B3" i="12"/>
  <c r="L3" i="12" s="1"/>
  <c r="P3" i="12" l="1"/>
  <c r="O3" i="12"/>
  <c r="M4" i="12"/>
  <c r="N4" i="12"/>
  <c r="K3" i="15"/>
  <c r="K4" i="15"/>
  <c r="K5" i="15"/>
  <c r="J4" i="15"/>
  <c r="C10" i="15" s="1"/>
  <c r="D10" i="15" s="1"/>
  <c r="E10" i="15" s="1"/>
  <c r="F10" i="15" s="1"/>
  <c r="G10" i="15" s="1"/>
  <c r="H10" i="15" s="1"/>
  <c r="I10" i="15" s="1"/>
  <c r="J10" i="15" s="1"/>
  <c r="K10" i="15" s="1"/>
  <c r="L10" i="15" s="1"/>
  <c r="M10" i="15" s="1"/>
  <c r="N10" i="15" s="1"/>
  <c r="O10" i="15" s="1"/>
  <c r="B9" i="15"/>
  <c r="B10" i="15"/>
  <c r="B11" i="15"/>
  <c r="D5" i="15"/>
  <c r="L33" i="14"/>
  <c r="I33" i="14"/>
  <c r="L32" i="14"/>
  <c r="I32" i="14"/>
  <c r="L31" i="14"/>
  <c r="I31" i="14"/>
  <c r="L30" i="14"/>
  <c r="I30" i="14"/>
  <c r="L29" i="14"/>
  <c r="I29" i="14"/>
  <c r="L28" i="14"/>
  <c r="I28" i="14"/>
  <c r="L27" i="14"/>
  <c r="I27" i="14"/>
  <c r="L26" i="14"/>
  <c r="I26" i="14"/>
  <c r="L25" i="14"/>
  <c r="J5" i="15" s="1"/>
  <c r="C11" i="15" s="1"/>
  <c r="D11" i="15" s="1"/>
  <c r="E11" i="15" s="1"/>
  <c r="F11" i="15" s="1"/>
  <c r="G11" i="15" s="1"/>
  <c r="H11" i="15" s="1"/>
  <c r="I11" i="15" s="1"/>
  <c r="J11" i="15" s="1"/>
  <c r="K11" i="15" s="1"/>
  <c r="L11" i="15" s="1"/>
  <c r="M11" i="15" s="1"/>
  <c r="N11" i="15" s="1"/>
  <c r="O11" i="15" s="1"/>
  <c r="I25" i="14"/>
  <c r="L24" i="14" s="1"/>
  <c r="I24" i="14"/>
  <c r="L20" i="14"/>
  <c r="I20" i="14"/>
  <c r="L19" i="14"/>
  <c r="I19" i="14"/>
  <c r="L18" i="14"/>
  <c r="I18" i="14"/>
  <c r="L17" i="14"/>
  <c r="I17" i="14"/>
  <c r="L16" i="14"/>
  <c r="I16" i="14"/>
  <c r="L15" i="14"/>
  <c r="I15" i="14"/>
  <c r="L14" i="14"/>
  <c r="I14" i="14"/>
  <c r="L13" i="14"/>
  <c r="I13" i="14"/>
  <c r="I12" i="14"/>
  <c r="L12" i="14" s="1"/>
  <c r="L8" i="14"/>
  <c r="I8" i="14"/>
  <c r="L7" i="14"/>
  <c r="I7" i="14"/>
  <c r="L6" i="14"/>
  <c r="I6" i="14"/>
  <c r="L5" i="14"/>
  <c r="I5" i="14"/>
  <c r="L3" i="14" s="1"/>
  <c r="J3" i="15" s="1"/>
  <c r="L4" i="14"/>
  <c r="I4" i="14"/>
  <c r="I3" i="14"/>
  <c r="AW4" i="12" l="1"/>
  <c r="AT4" i="12"/>
  <c r="S3" i="12"/>
  <c r="M3" i="12"/>
  <c r="N3" i="12"/>
  <c r="AU4" i="12"/>
  <c r="AX4" i="12"/>
  <c r="AV4" i="12"/>
  <c r="AR4" i="12"/>
  <c r="AY4" i="12"/>
  <c r="AZ4" i="12"/>
  <c r="BB4" i="12" s="1"/>
  <c r="AS4" i="12"/>
  <c r="AQ4" i="12"/>
  <c r="C9" i="15"/>
  <c r="D9" i="15" s="1"/>
  <c r="E9" i="15" s="1"/>
  <c r="F9" i="15" s="1"/>
  <c r="G9" i="15" s="1"/>
  <c r="H9" i="15" s="1"/>
  <c r="I9" i="15" s="1"/>
  <c r="J9" i="15" s="1"/>
  <c r="K9" i="15" s="1"/>
  <c r="L9" i="15" s="1"/>
  <c r="M9" i="15" s="1"/>
  <c r="N9" i="15" s="1"/>
  <c r="O9" i="15" s="1"/>
  <c r="AQ3" i="12" l="1"/>
  <c r="AX3" i="12"/>
  <c r="AV3" i="12"/>
  <c r="AW3" i="12"/>
  <c r="AU3" i="12"/>
  <c r="AZ3" i="12"/>
  <c r="BB3" i="12" s="1"/>
  <c r="AT3" i="12"/>
  <c r="AR3" i="12"/>
  <c r="AS3" i="12"/>
  <c r="AY3" i="12"/>
  <c r="BA4" i="12"/>
  <c r="J5" i="10"/>
  <c r="J4" i="10"/>
  <c r="J3" i="10"/>
  <c r="O3" i="10" s="1"/>
  <c r="S3" i="10" s="1"/>
  <c r="I5" i="10"/>
  <c r="I3" i="10"/>
  <c r="H5" i="10"/>
  <c r="H3" i="10"/>
  <c r="G5" i="10"/>
  <c r="Q3" i="10"/>
  <c r="Q5" i="10"/>
  <c r="G3" i="10"/>
  <c r="F5" i="10"/>
  <c r="F3" i="10"/>
  <c r="E5" i="10"/>
  <c r="E3" i="10"/>
  <c r="D5" i="10"/>
  <c r="D3" i="10"/>
  <c r="C5" i="10"/>
  <c r="C3" i="10"/>
  <c r="B5" i="10"/>
  <c r="B3" i="10"/>
  <c r="F20" i="11"/>
  <c r="F19" i="11"/>
  <c r="F18" i="11"/>
  <c r="F7" i="11"/>
  <c r="F14" i="11"/>
  <c r="F13" i="11"/>
  <c r="F12" i="11"/>
  <c r="F11" i="11"/>
  <c r="F6" i="11"/>
  <c r="F5" i="11"/>
  <c r="F4" i="11"/>
  <c r="F26" i="11"/>
  <c r="E20" i="11"/>
  <c r="E19" i="11"/>
  <c r="E18" i="11"/>
  <c r="E14" i="11"/>
  <c r="E13" i="11"/>
  <c r="E12" i="11"/>
  <c r="E11" i="11"/>
  <c r="E7" i="11"/>
  <c r="E6" i="11"/>
  <c r="E5" i="11"/>
  <c r="E4" i="11"/>
  <c r="D12" i="11"/>
  <c r="D11" i="11"/>
  <c r="D6" i="11"/>
  <c r="D5" i="11"/>
  <c r="D4" i="11"/>
  <c r="C13" i="11"/>
  <c r="C12" i="11"/>
  <c r="C11" i="11"/>
  <c r="C6" i="11"/>
  <c r="C5" i="11"/>
  <c r="C4" i="11"/>
  <c r="B12" i="11"/>
  <c r="B11" i="11"/>
  <c r="B6" i="11"/>
  <c r="B5" i="11"/>
  <c r="B4" i="11"/>
  <c r="E25" i="11"/>
  <c r="O5" i="10"/>
  <c r="S5" i="10" s="1"/>
  <c r="R5" i="10"/>
  <c r="O4" i="10"/>
  <c r="S4" i="10" s="1"/>
  <c r="K28" i="6"/>
  <c r="K27" i="6"/>
  <c r="L49" i="6"/>
  <c r="L50" i="6"/>
  <c r="L51" i="6"/>
  <c r="L52" i="6"/>
  <c r="L53" i="6"/>
  <c r="L54" i="6"/>
  <c r="L55" i="6"/>
  <c r="L42" i="6"/>
  <c r="L43" i="6"/>
  <c r="L44" i="6"/>
  <c r="L45" i="6"/>
  <c r="L46" i="6"/>
  <c r="L47" i="6"/>
  <c r="L48" i="6"/>
  <c r="L9" i="6"/>
  <c r="L10" i="6"/>
  <c r="L11" i="6"/>
  <c r="L12" i="6"/>
  <c r="L13" i="6"/>
  <c r="L14" i="6"/>
  <c r="L15" i="6"/>
  <c r="L16" i="6"/>
  <c r="L17" i="6"/>
  <c r="L18" i="6"/>
  <c r="L19" i="6"/>
  <c r="L20" i="6"/>
  <c r="L21" i="6"/>
  <c r="L22" i="6"/>
  <c r="L23" i="6"/>
  <c r="L24" i="6"/>
  <c r="L25" i="6"/>
  <c r="L26" i="6"/>
  <c r="L27" i="6"/>
  <c r="L28" i="6"/>
  <c r="L29" i="6"/>
  <c r="L30" i="6"/>
  <c r="L31" i="6"/>
  <c r="L32" i="6"/>
  <c r="L33" i="6"/>
  <c r="L34" i="6"/>
  <c r="L35" i="6"/>
  <c r="L36" i="6"/>
  <c r="L37" i="6"/>
  <c r="L38" i="6"/>
  <c r="L39" i="6"/>
  <c r="L40" i="6"/>
  <c r="L41" i="6"/>
  <c r="BA3" i="12" l="1"/>
  <c r="R3" i="10"/>
  <c r="B32" i="11"/>
  <c r="H4" i="10" s="1"/>
  <c r="B31" i="11"/>
  <c r="G4" i="10" s="1"/>
  <c r="R4" i="10" s="1"/>
  <c r="B30" i="11"/>
  <c r="F4" i="10" s="1"/>
  <c r="M4" i="10" s="1"/>
  <c r="F25" i="11"/>
  <c r="E24" i="11"/>
  <c r="F24" i="11"/>
  <c r="E26" i="11"/>
  <c r="D31" i="11"/>
  <c r="D30" i="11"/>
  <c r="P3" i="10"/>
  <c r="N5" i="10"/>
  <c r="B8" i="10"/>
  <c r="P5" i="10"/>
  <c r="N3" i="10"/>
  <c r="B10" i="10"/>
  <c r="M5" i="10"/>
  <c r="L3" i="10"/>
  <c r="L5" i="10"/>
  <c r="M3" i="10"/>
  <c r="L8" i="6"/>
  <c r="L7" i="6"/>
  <c r="L6" i="6"/>
  <c r="L5" i="6"/>
  <c r="L4" i="6"/>
  <c r="L3" i="6"/>
  <c r="L2" i="6"/>
  <c r="N4" i="10" l="1"/>
  <c r="D10" i="10"/>
  <c r="F8" i="10"/>
  <c r="G8" i="10"/>
  <c r="E8" i="10"/>
  <c r="D8" i="10"/>
  <c r="F10" i="10"/>
  <c r="G10" i="10"/>
  <c r="E10" i="10"/>
  <c r="AU5" i="10"/>
  <c r="AT5" i="10"/>
  <c r="AW5" i="10"/>
  <c r="AS5" i="10"/>
  <c r="AV5" i="10"/>
  <c r="C10" i="10"/>
  <c r="AZ5" i="10"/>
  <c r="BB5" i="10" s="1"/>
  <c r="AR5" i="10"/>
  <c r="AX5" i="10"/>
  <c r="AY5" i="10"/>
  <c r="AQ5" i="10"/>
  <c r="AU3" i="10"/>
  <c r="AT3" i="10"/>
  <c r="C8" i="10"/>
  <c r="AS3" i="10"/>
  <c r="AZ3" i="10"/>
  <c r="BB3" i="10" s="1"/>
  <c r="AR3" i="10"/>
  <c r="AX3" i="10"/>
  <c r="AY3" i="10"/>
  <c r="AQ3" i="10"/>
  <c r="AW3" i="10"/>
  <c r="AV3" i="10"/>
  <c r="K55" i="7"/>
  <c r="K54" i="7"/>
  <c r="K53" i="7"/>
  <c r="K52" i="7"/>
  <c r="K51" i="7"/>
  <c r="K50" i="7"/>
  <c r="K49" i="7"/>
  <c r="K48" i="7"/>
  <c r="K45" i="7"/>
  <c r="K44" i="7"/>
  <c r="K43" i="7"/>
  <c r="K42" i="7"/>
  <c r="K41" i="7"/>
  <c r="K40" i="7"/>
  <c r="K39" i="7"/>
  <c r="K38" i="7"/>
  <c r="K37" i="7"/>
  <c r="K36" i="7"/>
  <c r="K35" i="7"/>
  <c r="K34" i="7"/>
  <c r="K33" i="7"/>
  <c r="K32" i="7"/>
  <c r="K31" i="7"/>
  <c r="K30" i="7"/>
  <c r="K29" i="7"/>
  <c r="K28" i="7"/>
  <c r="J27" i="7"/>
  <c r="K27" i="7" s="1"/>
  <c r="K26" i="7"/>
  <c r="K25" i="7"/>
  <c r="K24" i="7"/>
  <c r="K23" i="7"/>
  <c r="K22" i="7"/>
  <c r="K21" i="7"/>
  <c r="K20" i="7"/>
  <c r="K19" i="7"/>
  <c r="K18" i="7"/>
  <c r="K17" i="7"/>
  <c r="K16" i="7"/>
  <c r="K15" i="7"/>
  <c r="K14" i="7"/>
  <c r="K13" i="7"/>
  <c r="K12" i="7"/>
  <c r="K11" i="7"/>
  <c r="K10" i="7"/>
  <c r="K9" i="7"/>
  <c r="K8" i="7"/>
  <c r="K7" i="7"/>
  <c r="K6" i="7"/>
  <c r="K5" i="7"/>
  <c r="K4" i="7"/>
  <c r="K3" i="7"/>
  <c r="K2" i="7"/>
  <c r="K55" i="8"/>
  <c r="K54" i="8"/>
  <c r="K53" i="8"/>
  <c r="K52" i="8"/>
  <c r="K51" i="8"/>
  <c r="K50" i="8"/>
  <c r="K49" i="8"/>
  <c r="K48" i="8"/>
  <c r="K45" i="8"/>
  <c r="K44" i="8"/>
  <c r="K43" i="8"/>
  <c r="K42" i="8"/>
  <c r="K41" i="8"/>
  <c r="K40" i="8"/>
  <c r="K39" i="8"/>
  <c r="K38" i="8"/>
  <c r="K37" i="8"/>
  <c r="K36" i="8"/>
  <c r="K35" i="8"/>
  <c r="K34" i="8"/>
  <c r="K33" i="8"/>
  <c r="K32" i="8"/>
  <c r="K31" i="8"/>
  <c r="K30" i="8"/>
  <c r="K29" i="8"/>
  <c r="J28" i="8"/>
  <c r="K28" i="8" s="1"/>
  <c r="J27" i="8"/>
  <c r="K27" i="8" s="1"/>
  <c r="K26" i="8"/>
  <c r="K25" i="8"/>
  <c r="K24" i="8"/>
  <c r="K23" i="8"/>
  <c r="K22" i="8"/>
  <c r="K21" i="8"/>
  <c r="K20" i="8"/>
  <c r="K19" i="8"/>
  <c r="K18" i="8"/>
  <c r="K17" i="8"/>
  <c r="K16" i="8"/>
  <c r="K15" i="8"/>
  <c r="K14" i="8"/>
  <c r="K13" i="8"/>
  <c r="K12" i="8"/>
  <c r="K11" i="8"/>
  <c r="K10" i="8"/>
  <c r="K9" i="8"/>
  <c r="K8" i="8"/>
  <c r="K7" i="8"/>
  <c r="K6" i="8"/>
  <c r="K5" i="8"/>
  <c r="K4" i="8"/>
  <c r="K3" i="8"/>
  <c r="K2" i="8"/>
  <c r="BA5" i="10" l="1"/>
  <c r="BA3" i="10"/>
  <c r="M54" i="5"/>
  <c r="D13" i="11" s="1"/>
  <c r="L54" i="5"/>
  <c r="L53" i="5"/>
  <c r="L52" i="5"/>
  <c r="L51" i="5"/>
  <c r="L50" i="5"/>
  <c r="L49" i="5"/>
  <c r="L48" i="5"/>
  <c r="L47" i="5"/>
  <c r="L46" i="5"/>
  <c r="L45" i="5"/>
  <c r="L44" i="5"/>
  <c r="L43" i="5"/>
  <c r="L42" i="5"/>
  <c r="D20" i="11" s="1"/>
  <c r="L41" i="5"/>
  <c r="L40" i="5"/>
  <c r="L39" i="5"/>
  <c r="L38" i="5"/>
  <c r="L37" i="5"/>
  <c r="L36" i="5"/>
  <c r="L35" i="5"/>
  <c r="L34" i="5"/>
  <c r="L33" i="5"/>
  <c r="L32" i="5"/>
  <c r="L31" i="5"/>
  <c r="L30" i="5"/>
  <c r="L29" i="5"/>
  <c r="L28" i="5"/>
  <c r="K27" i="5"/>
  <c r="L27" i="5" s="1"/>
  <c r="K26" i="5"/>
  <c r="L25" i="5"/>
  <c r="L24" i="5"/>
  <c r="L23" i="5"/>
  <c r="L22" i="5"/>
  <c r="L21" i="5"/>
  <c r="L20" i="5"/>
  <c r="L19" i="5"/>
  <c r="L18" i="5"/>
  <c r="L17" i="5"/>
  <c r="L16" i="5"/>
  <c r="L15" i="5"/>
  <c r="L14" i="5"/>
  <c r="L13" i="5"/>
  <c r="L12" i="5"/>
  <c r="L11" i="5"/>
  <c r="L10" i="5"/>
  <c r="L9" i="5"/>
  <c r="L8" i="5"/>
  <c r="L7" i="5"/>
  <c r="L6" i="5"/>
  <c r="L5" i="5"/>
  <c r="L4" i="5"/>
  <c r="L3" i="5"/>
  <c r="L2" i="5"/>
  <c r="L55" i="4"/>
  <c r="L54" i="4"/>
  <c r="L53" i="4"/>
  <c r="L52" i="4"/>
  <c r="L51" i="4"/>
  <c r="L50" i="4"/>
  <c r="L49" i="4"/>
  <c r="L48" i="4"/>
  <c r="L47" i="4"/>
  <c r="L46" i="4"/>
  <c r="L45" i="4"/>
  <c r="L44" i="4"/>
  <c r="L43" i="4"/>
  <c r="L42" i="4"/>
  <c r="L41" i="4"/>
  <c r="L40" i="4"/>
  <c r="L39" i="4"/>
  <c r="L38" i="4"/>
  <c r="L37" i="4"/>
  <c r="L36" i="4"/>
  <c r="L35" i="4"/>
  <c r="L34" i="4"/>
  <c r="L33" i="4"/>
  <c r="L32" i="4"/>
  <c r="L31" i="4"/>
  <c r="L30" i="4"/>
  <c r="L29" i="4"/>
  <c r="L28" i="4"/>
  <c r="K27" i="4"/>
  <c r="L27" i="4" s="1"/>
  <c r="K26" i="4"/>
  <c r="L25" i="4"/>
  <c r="L24" i="4"/>
  <c r="L23" i="4"/>
  <c r="L22" i="4"/>
  <c r="L21" i="4"/>
  <c r="L20" i="4"/>
  <c r="L19" i="4"/>
  <c r="L18" i="4"/>
  <c r="L17" i="4"/>
  <c r="L16" i="4"/>
  <c r="L15" i="4"/>
  <c r="L14" i="4"/>
  <c r="L13" i="4"/>
  <c r="L12" i="4"/>
  <c r="L11" i="4"/>
  <c r="L10" i="4"/>
  <c r="L9" i="4"/>
  <c r="L8" i="4"/>
  <c r="L7" i="4"/>
  <c r="L6" i="4"/>
  <c r="L5" i="4"/>
  <c r="L4" i="4"/>
  <c r="L3" i="4"/>
  <c r="L2" i="4"/>
  <c r="C18" i="11" s="1"/>
  <c r="C24" i="11" s="1"/>
  <c r="L54" i="3"/>
  <c r="L53" i="3"/>
  <c r="L52" i="3"/>
  <c r="L51" i="3"/>
  <c r="L50" i="3"/>
  <c r="L49" i="3"/>
  <c r="L48" i="3"/>
  <c r="L47" i="3"/>
  <c r="L46" i="3"/>
  <c r="L45" i="3"/>
  <c r="L44" i="3"/>
  <c r="L43" i="3"/>
  <c r="B13" i="11"/>
  <c r="L42" i="3"/>
  <c r="L41" i="3"/>
  <c r="L40" i="3"/>
  <c r="L39" i="3"/>
  <c r="L38" i="3"/>
  <c r="L37" i="3"/>
  <c r="L36" i="3"/>
  <c r="L35" i="3"/>
  <c r="L34" i="3"/>
  <c r="L33" i="3"/>
  <c r="L32" i="3"/>
  <c r="L31" i="3"/>
  <c r="L30" i="3"/>
  <c r="L29" i="3"/>
  <c r="L28" i="3"/>
  <c r="L27" i="3"/>
  <c r="K26" i="3"/>
  <c r="L26" i="3" s="1"/>
  <c r="K25" i="3"/>
  <c r="L24" i="3"/>
  <c r="L23" i="3"/>
  <c r="L22" i="3"/>
  <c r="L21" i="3"/>
  <c r="L20" i="3"/>
  <c r="L19" i="3"/>
  <c r="L18" i="3"/>
  <c r="L17" i="3"/>
  <c r="L16" i="3"/>
  <c r="L15" i="3"/>
  <c r="L14" i="3"/>
  <c r="L13" i="3"/>
  <c r="L12" i="3"/>
  <c r="L11" i="3"/>
  <c r="L10" i="3"/>
  <c r="L9" i="3"/>
  <c r="L8" i="3"/>
  <c r="L7" i="3"/>
  <c r="L6" i="3"/>
  <c r="L5" i="3"/>
  <c r="L4" i="3"/>
  <c r="L3" i="3"/>
  <c r="L2" i="3"/>
  <c r="B18" i="11" s="1"/>
  <c r="D26" i="11" l="1"/>
  <c r="D18" i="11"/>
  <c r="D24" i="11" s="1"/>
  <c r="L26" i="5"/>
  <c r="D19" i="11" s="1"/>
  <c r="D25" i="11" s="1"/>
  <c r="D14" i="11"/>
  <c r="L26" i="4"/>
  <c r="C7" i="11"/>
  <c r="C14" i="11"/>
  <c r="C20" i="11"/>
  <c r="C26" i="11" s="1"/>
  <c r="C19" i="11"/>
  <c r="C25" i="11" s="1"/>
  <c r="L25" i="3"/>
  <c r="B14" i="11"/>
  <c r="B7" i="11"/>
  <c r="B33" i="11" s="1"/>
  <c r="I4" i="10" s="1"/>
  <c r="Q4" i="10" s="1"/>
  <c r="B24" i="11"/>
  <c r="C30" i="11"/>
  <c r="B4" i="10" s="1"/>
  <c r="D32" i="11"/>
  <c r="B26" i="11"/>
  <c r="C32" i="11"/>
  <c r="D4" i="10" s="1"/>
  <c r="B20" i="11"/>
  <c r="B19" i="11"/>
  <c r="D33" i="11" l="1"/>
  <c r="E4" i="10" s="1"/>
  <c r="L4" i="10"/>
  <c r="B25" i="11"/>
  <c r="C31" i="11"/>
  <c r="C4" i="10" s="1"/>
  <c r="B9" i="10" s="1"/>
  <c r="P4" i="10" l="1"/>
  <c r="D9" i="10" s="1"/>
  <c r="C9" i="10"/>
  <c r="F9" i="10"/>
  <c r="AQ4" i="10"/>
  <c r="AT4" i="10"/>
  <c r="AW4" i="10"/>
  <c r="AV4" i="10"/>
  <c r="AZ4" i="10"/>
  <c r="BB4" i="10" s="1"/>
  <c r="AR4" i="10"/>
  <c r="G9" i="10"/>
  <c r="AY4" i="10"/>
  <c r="AS4" i="10"/>
  <c r="AU4" i="10"/>
  <c r="AX4" i="10"/>
  <c r="BA4" i="10" l="1"/>
  <c r="E9" i="10"/>
</calcChain>
</file>

<file path=xl/comments1.xml><?xml version="1.0" encoding="utf-8"?>
<comments xmlns="http://schemas.openxmlformats.org/spreadsheetml/2006/main">
  <authors>
    <author>Jackson, Tricia</author>
  </authors>
  <commentList>
    <comment ref="I2" authorId="0">
      <text>
        <r>
          <rPr>
            <b/>
            <sz val="9"/>
            <color indexed="81"/>
            <rFont val="Tahoma"/>
            <family val="2"/>
          </rPr>
          <t>Jackson, Tricia:</t>
        </r>
        <r>
          <rPr>
            <sz val="9"/>
            <color indexed="81"/>
            <rFont val="Tahoma"/>
            <family val="2"/>
          </rPr>
          <t xml:space="preserve">
Source: EIA 923 Generator</t>
        </r>
      </text>
    </comment>
    <comment ref="M2" authorId="0">
      <text>
        <r>
          <rPr>
            <b/>
            <sz val="9"/>
            <color indexed="81"/>
            <rFont val="Tahoma"/>
            <family val="2"/>
          </rPr>
          <t>Jackson, Tricia:</t>
        </r>
        <r>
          <rPr>
            <sz val="9"/>
            <color indexed="81"/>
            <rFont val="Tahoma"/>
            <family val="2"/>
          </rPr>
          <t xml:space="preserve">
Source: AMPD</t>
        </r>
      </text>
    </comment>
    <comment ref="I3" authorId="0">
      <text>
        <r>
          <rPr>
            <b/>
            <sz val="9"/>
            <color indexed="81"/>
            <rFont val="Tahoma"/>
            <family val="2"/>
          </rPr>
          <t>Jackson, Tricia:</t>
        </r>
        <r>
          <rPr>
            <sz val="9"/>
            <color indexed="81"/>
            <rFont val="Tahoma"/>
            <family val="2"/>
          </rPr>
          <t xml:space="preserve">
Source: EIA 923 Generator</t>
        </r>
      </text>
    </comment>
    <comment ref="M3" authorId="0">
      <text>
        <r>
          <rPr>
            <b/>
            <sz val="9"/>
            <color indexed="81"/>
            <rFont val="Tahoma"/>
            <family val="2"/>
          </rPr>
          <t>Jackson, Tricia:</t>
        </r>
        <r>
          <rPr>
            <sz val="9"/>
            <color indexed="81"/>
            <rFont val="Tahoma"/>
            <family val="2"/>
          </rPr>
          <t xml:space="preserve">
Source: AMPD</t>
        </r>
      </text>
    </comment>
    <comment ref="I4" authorId="0">
      <text>
        <r>
          <rPr>
            <b/>
            <sz val="9"/>
            <color indexed="81"/>
            <rFont val="Tahoma"/>
            <family val="2"/>
          </rPr>
          <t>Jackson, Tricia:</t>
        </r>
        <r>
          <rPr>
            <sz val="9"/>
            <color indexed="81"/>
            <rFont val="Tahoma"/>
            <family val="2"/>
          </rPr>
          <t xml:space="preserve">
Source: EIA 923 Generator</t>
        </r>
      </text>
    </comment>
    <comment ref="M4" authorId="0">
      <text>
        <r>
          <rPr>
            <b/>
            <sz val="9"/>
            <color indexed="81"/>
            <rFont val="Tahoma"/>
            <family val="2"/>
          </rPr>
          <t>Jackson, Tricia:</t>
        </r>
        <r>
          <rPr>
            <sz val="9"/>
            <color indexed="81"/>
            <rFont val="Tahoma"/>
            <family val="2"/>
          </rPr>
          <t xml:space="preserve">
Source: AMPD</t>
        </r>
      </text>
    </comment>
    <comment ref="I5" authorId="0">
      <text>
        <r>
          <rPr>
            <b/>
            <sz val="9"/>
            <color indexed="81"/>
            <rFont val="Tahoma"/>
            <family val="2"/>
          </rPr>
          <t>Jackson, Tricia:</t>
        </r>
        <r>
          <rPr>
            <sz val="9"/>
            <color indexed="81"/>
            <rFont val="Tahoma"/>
            <family val="2"/>
          </rPr>
          <t xml:space="preserve">
Source: EIA 923 Generator</t>
        </r>
      </text>
    </comment>
    <comment ref="M5" authorId="0">
      <text>
        <r>
          <rPr>
            <b/>
            <sz val="9"/>
            <color indexed="81"/>
            <rFont val="Tahoma"/>
            <family val="2"/>
          </rPr>
          <t>Jackson, Tricia:</t>
        </r>
        <r>
          <rPr>
            <sz val="9"/>
            <color indexed="81"/>
            <rFont val="Tahoma"/>
            <family val="2"/>
          </rPr>
          <t xml:space="preserve">
Source: AMPD</t>
        </r>
      </text>
    </comment>
    <comment ref="I6" authorId="0">
      <text>
        <r>
          <rPr>
            <b/>
            <sz val="9"/>
            <color indexed="81"/>
            <rFont val="Tahoma"/>
            <family val="2"/>
          </rPr>
          <t>Jackson, Tricia:</t>
        </r>
        <r>
          <rPr>
            <sz val="9"/>
            <color indexed="81"/>
            <rFont val="Tahoma"/>
            <family val="2"/>
          </rPr>
          <t xml:space="preserve">
Source: EIA 923 Generator</t>
        </r>
      </text>
    </comment>
    <comment ref="M6" authorId="0">
      <text>
        <r>
          <rPr>
            <b/>
            <sz val="9"/>
            <color indexed="81"/>
            <rFont val="Tahoma"/>
            <family val="2"/>
          </rPr>
          <t>Jackson, Tricia:</t>
        </r>
        <r>
          <rPr>
            <sz val="9"/>
            <color indexed="81"/>
            <rFont val="Tahoma"/>
            <family val="2"/>
          </rPr>
          <t xml:space="preserve">
Source: AMPD</t>
        </r>
      </text>
    </comment>
    <comment ref="I7" authorId="0">
      <text>
        <r>
          <rPr>
            <b/>
            <sz val="9"/>
            <color indexed="81"/>
            <rFont val="Tahoma"/>
            <family val="2"/>
          </rPr>
          <t>Jackson, Tricia:</t>
        </r>
        <r>
          <rPr>
            <sz val="9"/>
            <color indexed="81"/>
            <rFont val="Tahoma"/>
            <family val="2"/>
          </rPr>
          <t xml:space="preserve">
CA+CT aggregated then distributed according NP capacity </t>
        </r>
      </text>
    </comment>
    <comment ref="M7" authorId="0">
      <text>
        <r>
          <rPr>
            <b/>
            <sz val="9"/>
            <color indexed="81"/>
            <rFont val="Tahoma"/>
            <family val="2"/>
          </rPr>
          <t>Jackson, Tricia:</t>
        </r>
        <r>
          <rPr>
            <sz val="9"/>
            <color indexed="81"/>
            <rFont val="Tahoma"/>
            <family val="2"/>
          </rPr>
          <t xml:space="preserve">
AMPD values for CTG1 and CTG 2 added then distributed across all units according to NP capacity</t>
        </r>
      </text>
    </comment>
    <comment ref="I8" authorId="0">
      <text>
        <r>
          <rPr>
            <b/>
            <sz val="9"/>
            <color indexed="81"/>
            <rFont val="Tahoma"/>
            <family val="2"/>
          </rPr>
          <t>Jackson, Tricia:</t>
        </r>
        <r>
          <rPr>
            <sz val="9"/>
            <color indexed="81"/>
            <rFont val="Tahoma"/>
            <family val="2"/>
          </rPr>
          <t xml:space="preserve">
CA+CT aggregated then distributed according NP capacity </t>
        </r>
      </text>
    </comment>
    <comment ref="M8" authorId="0">
      <text>
        <r>
          <rPr>
            <b/>
            <sz val="9"/>
            <color indexed="81"/>
            <rFont val="Tahoma"/>
            <family val="2"/>
          </rPr>
          <t>Jackson, Tricia:</t>
        </r>
        <r>
          <rPr>
            <sz val="9"/>
            <color indexed="81"/>
            <rFont val="Tahoma"/>
            <family val="2"/>
          </rPr>
          <t xml:space="preserve">
AMPD values for CTG1 and CTG 2 added then distributed across all units according to NP capacity</t>
        </r>
      </text>
    </comment>
    <comment ref="I9" authorId="0">
      <text>
        <r>
          <rPr>
            <b/>
            <sz val="9"/>
            <color indexed="81"/>
            <rFont val="Tahoma"/>
            <family val="2"/>
          </rPr>
          <t>Jackson, Tricia:</t>
        </r>
        <r>
          <rPr>
            <sz val="9"/>
            <color indexed="81"/>
            <rFont val="Tahoma"/>
            <family val="2"/>
          </rPr>
          <t xml:space="preserve">
CA+CT aggregated then distributed according NP capacity </t>
        </r>
      </text>
    </comment>
    <comment ref="M9" authorId="0">
      <text>
        <r>
          <rPr>
            <b/>
            <sz val="9"/>
            <color indexed="81"/>
            <rFont val="Tahoma"/>
            <family val="2"/>
          </rPr>
          <t>Jackson, Tricia:</t>
        </r>
        <r>
          <rPr>
            <sz val="9"/>
            <color indexed="81"/>
            <rFont val="Tahoma"/>
            <family val="2"/>
          </rPr>
          <t xml:space="preserve">
AMPD values for CTG1 and CTG 2 added then distributed across all units according to NP capacity</t>
        </r>
      </text>
    </comment>
    <comment ref="I10" authorId="0">
      <text>
        <r>
          <rPr>
            <b/>
            <sz val="9"/>
            <color indexed="81"/>
            <rFont val="Tahoma"/>
            <family val="2"/>
          </rPr>
          <t>Jackson, Tricia:</t>
        </r>
        <r>
          <rPr>
            <sz val="9"/>
            <color indexed="81"/>
            <rFont val="Tahoma"/>
            <family val="2"/>
          </rPr>
          <t xml:space="preserve">
CA+CT aggregated then distributed according NP capacity </t>
        </r>
      </text>
    </comment>
    <comment ref="M10" authorId="0">
      <text>
        <r>
          <rPr>
            <b/>
            <sz val="9"/>
            <color indexed="81"/>
            <rFont val="Tahoma"/>
            <family val="2"/>
          </rPr>
          <t>Jackson, Tricia:</t>
        </r>
        <r>
          <rPr>
            <sz val="9"/>
            <color indexed="81"/>
            <rFont val="Tahoma"/>
            <family val="2"/>
          </rPr>
          <t xml:space="preserve">
AMPD emissions for G1-G7 summed then distributed across all units</t>
        </r>
      </text>
    </comment>
    <comment ref="I11" authorId="0">
      <text>
        <r>
          <rPr>
            <b/>
            <sz val="9"/>
            <color indexed="81"/>
            <rFont val="Tahoma"/>
            <family val="2"/>
          </rPr>
          <t>Jackson, Tricia:</t>
        </r>
        <r>
          <rPr>
            <sz val="9"/>
            <color indexed="81"/>
            <rFont val="Tahoma"/>
            <family val="2"/>
          </rPr>
          <t xml:space="preserve">
CA+CT aggregated then distributed according NP capacity </t>
        </r>
      </text>
    </comment>
    <comment ref="M11" authorId="0">
      <text>
        <r>
          <rPr>
            <b/>
            <sz val="9"/>
            <color indexed="81"/>
            <rFont val="Tahoma"/>
            <family val="2"/>
          </rPr>
          <t>Jackson, Tricia:</t>
        </r>
        <r>
          <rPr>
            <sz val="9"/>
            <color indexed="81"/>
            <rFont val="Tahoma"/>
            <family val="2"/>
          </rPr>
          <t xml:space="preserve">
AMPD emissions for G1-G7 summed then distributed across all units</t>
        </r>
      </text>
    </comment>
    <comment ref="I12" authorId="0">
      <text>
        <r>
          <rPr>
            <b/>
            <sz val="9"/>
            <color indexed="81"/>
            <rFont val="Tahoma"/>
            <family val="2"/>
          </rPr>
          <t>Jackson, Tricia:</t>
        </r>
        <r>
          <rPr>
            <sz val="9"/>
            <color indexed="81"/>
            <rFont val="Tahoma"/>
            <family val="2"/>
          </rPr>
          <t xml:space="preserve">
CA+CT aggregated then distributed according NP capacity </t>
        </r>
      </text>
    </comment>
    <comment ref="M12" authorId="0">
      <text>
        <r>
          <rPr>
            <b/>
            <sz val="9"/>
            <color indexed="81"/>
            <rFont val="Tahoma"/>
            <family val="2"/>
          </rPr>
          <t>Jackson, Tricia:</t>
        </r>
        <r>
          <rPr>
            <sz val="9"/>
            <color indexed="81"/>
            <rFont val="Tahoma"/>
            <family val="2"/>
          </rPr>
          <t xml:space="preserve">
AMPD emissions for G1-G7 summed then distributed across all units</t>
        </r>
      </text>
    </comment>
    <comment ref="I13" authorId="0">
      <text>
        <r>
          <rPr>
            <b/>
            <sz val="9"/>
            <color indexed="81"/>
            <rFont val="Tahoma"/>
            <family val="2"/>
          </rPr>
          <t>Jackson, Tricia:</t>
        </r>
        <r>
          <rPr>
            <sz val="9"/>
            <color indexed="81"/>
            <rFont val="Tahoma"/>
            <family val="2"/>
          </rPr>
          <t xml:space="preserve">
CA+CT aggregated then distributed according NP capacity </t>
        </r>
      </text>
    </comment>
    <comment ref="M13" authorId="0">
      <text>
        <r>
          <rPr>
            <b/>
            <sz val="9"/>
            <color indexed="81"/>
            <rFont val="Tahoma"/>
            <family val="2"/>
          </rPr>
          <t>Jackson, Tricia:</t>
        </r>
        <r>
          <rPr>
            <sz val="9"/>
            <color indexed="81"/>
            <rFont val="Tahoma"/>
            <family val="2"/>
          </rPr>
          <t xml:space="preserve">
AMPD emissions for G1-G7 summed then distributed across all units</t>
        </r>
      </text>
    </comment>
    <comment ref="I14" authorId="0">
      <text>
        <r>
          <rPr>
            <b/>
            <sz val="9"/>
            <color indexed="81"/>
            <rFont val="Tahoma"/>
            <family val="2"/>
          </rPr>
          <t>Jackson, Tricia:</t>
        </r>
        <r>
          <rPr>
            <sz val="9"/>
            <color indexed="81"/>
            <rFont val="Tahoma"/>
            <family val="2"/>
          </rPr>
          <t xml:space="preserve">
CA+CT aggregated then distributed according NP capacity </t>
        </r>
      </text>
    </comment>
    <comment ref="M14" authorId="0">
      <text>
        <r>
          <rPr>
            <b/>
            <sz val="9"/>
            <color indexed="81"/>
            <rFont val="Tahoma"/>
            <family val="2"/>
          </rPr>
          <t>Jackson, Tricia:</t>
        </r>
        <r>
          <rPr>
            <sz val="9"/>
            <color indexed="81"/>
            <rFont val="Tahoma"/>
            <family val="2"/>
          </rPr>
          <t xml:space="preserve">
AMPD emissions for G1-G7 summed then distributed across all units</t>
        </r>
      </text>
    </comment>
    <comment ref="I15" authorId="0">
      <text>
        <r>
          <rPr>
            <b/>
            <sz val="9"/>
            <color indexed="81"/>
            <rFont val="Tahoma"/>
            <family val="2"/>
          </rPr>
          <t>Jackson, Tricia:</t>
        </r>
        <r>
          <rPr>
            <sz val="9"/>
            <color indexed="81"/>
            <rFont val="Tahoma"/>
            <family val="2"/>
          </rPr>
          <t xml:space="preserve">
CA+CT aggregated then distributed according NP capacity </t>
        </r>
      </text>
    </comment>
    <comment ref="M15" authorId="0">
      <text>
        <r>
          <rPr>
            <b/>
            <sz val="9"/>
            <color indexed="81"/>
            <rFont val="Tahoma"/>
            <family val="2"/>
          </rPr>
          <t>Jackson, Tricia:</t>
        </r>
        <r>
          <rPr>
            <sz val="9"/>
            <color indexed="81"/>
            <rFont val="Tahoma"/>
            <family val="2"/>
          </rPr>
          <t xml:space="preserve">
AMPD emissions for G1-G7 summed then distributed across all units</t>
        </r>
      </text>
    </comment>
    <comment ref="I16" authorId="0">
      <text>
        <r>
          <rPr>
            <b/>
            <sz val="9"/>
            <color indexed="81"/>
            <rFont val="Tahoma"/>
            <family val="2"/>
          </rPr>
          <t>Jackson, Tricia:</t>
        </r>
        <r>
          <rPr>
            <sz val="9"/>
            <color indexed="81"/>
            <rFont val="Tahoma"/>
            <family val="2"/>
          </rPr>
          <t xml:space="preserve">
CA+CT aggregated then distributed according NP capacity </t>
        </r>
      </text>
    </comment>
    <comment ref="M16" authorId="0">
      <text>
        <r>
          <rPr>
            <b/>
            <sz val="9"/>
            <color indexed="81"/>
            <rFont val="Tahoma"/>
            <family val="2"/>
          </rPr>
          <t>Jackson, Tricia:</t>
        </r>
        <r>
          <rPr>
            <sz val="9"/>
            <color indexed="81"/>
            <rFont val="Tahoma"/>
            <family val="2"/>
          </rPr>
          <t xml:space="preserve">
AMPD emissions for G1-G7 summed then distributed across all units</t>
        </r>
      </text>
    </comment>
    <comment ref="I17" authorId="0">
      <text>
        <r>
          <rPr>
            <b/>
            <sz val="9"/>
            <color indexed="81"/>
            <rFont val="Tahoma"/>
            <family val="2"/>
          </rPr>
          <t>Jackson, Tricia:</t>
        </r>
        <r>
          <rPr>
            <sz val="9"/>
            <color indexed="81"/>
            <rFont val="Tahoma"/>
            <family val="2"/>
          </rPr>
          <t xml:space="preserve">
CA+CT aggregated then distributed according NP capacity </t>
        </r>
      </text>
    </comment>
    <comment ref="M17" authorId="0">
      <text>
        <r>
          <rPr>
            <b/>
            <sz val="9"/>
            <color indexed="81"/>
            <rFont val="Tahoma"/>
            <family val="2"/>
          </rPr>
          <t>Jackson, Tricia:</t>
        </r>
        <r>
          <rPr>
            <sz val="9"/>
            <color indexed="81"/>
            <rFont val="Tahoma"/>
            <family val="2"/>
          </rPr>
          <t xml:space="preserve">
AMPD emissions for G1-G7 summed then distributed across all units</t>
        </r>
      </text>
    </comment>
    <comment ref="I18" authorId="0">
      <text>
        <r>
          <rPr>
            <b/>
            <sz val="9"/>
            <color indexed="81"/>
            <rFont val="Tahoma"/>
            <family val="2"/>
          </rPr>
          <t>Jackson, Tricia:</t>
        </r>
        <r>
          <rPr>
            <sz val="9"/>
            <color indexed="81"/>
            <rFont val="Tahoma"/>
            <family val="2"/>
          </rPr>
          <t xml:space="preserve">
CA+CT aggregated then distributed according NP capacity </t>
        </r>
      </text>
    </comment>
    <comment ref="M18" authorId="0">
      <text>
        <r>
          <rPr>
            <b/>
            <sz val="9"/>
            <color indexed="81"/>
            <rFont val="Tahoma"/>
            <family val="2"/>
          </rPr>
          <t>Jackson, Tricia:</t>
        </r>
        <r>
          <rPr>
            <sz val="9"/>
            <color indexed="81"/>
            <rFont val="Tahoma"/>
            <family val="2"/>
          </rPr>
          <t xml:space="preserve">
AMPD emissions for G1-G7 summed then distributed across all units</t>
        </r>
      </text>
    </comment>
    <comment ref="I19" authorId="0">
      <text>
        <r>
          <rPr>
            <b/>
            <sz val="9"/>
            <color indexed="81"/>
            <rFont val="Tahoma"/>
            <family val="2"/>
          </rPr>
          <t>Jackson, Tricia:</t>
        </r>
        <r>
          <rPr>
            <sz val="9"/>
            <color indexed="81"/>
            <rFont val="Tahoma"/>
            <family val="2"/>
          </rPr>
          <t xml:space="preserve">
CA+CT aggregated then distributed according NP capacity </t>
        </r>
      </text>
    </comment>
    <comment ref="M19" authorId="0">
      <text>
        <r>
          <rPr>
            <b/>
            <sz val="9"/>
            <color indexed="81"/>
            <rFont val="Tahoma"/>
            <family val="2"/>
          </rPr>
          <t>Jackson, Tricia:</t>
        </r>
        <r>
          <rPr>
            <sz val="9"/>
            <color indexed="81"/>
            <rFont val="Tahoma"/>
            <family val="2"/>
          </rPr>
          <t xml:space="preserve">
Sum of emissions estimated from plant-level fuel consumption for both CA and CT distributed across all units </t>
        </r>
      </text>
    </comment>
    <comment ref="I20" authorId="0">
      <text>
        <r>
          <rPr>
            <b/>
            <sz val="9"/>
            <color indexed="81"/>
            <rFont val="Tahoma"/>
            <family val="2"/>
          </rPr>
          <t>Jackson, Tricia:</t>
        </r>
        <r>
          <rPr>
            <sz val="9"/>
            <color indexed="81"/>
            <rFont val="Tahoma"/>
            <family val="2"/>
          </rPr>
          <t xml:space="preserve">
CA+CT aggregated then distributed according NP capacity </t>
        </r>
      </text>
    </comment>
    <comment ref="M20" authorId="0">
      <text>
        <r>
          <rPr>
            <b/>
            <sz val="9"/>
            <color indexed="81"/>
            <rFont val="Tahoma"/>
            <family val="2"/>
          </rPr>
          <t>Jackson, Tricia:</t>
        </r>
        <r>
          <rPr>
            <sz val="9"/>
            <color indexed="81"/>
            <rFont val="Tahoma"/>
            <family val="2"/>
          </rPr>
          <t xml:space="preserve">
Sum of emissions estimated from plant-level fuel consumption for both CA and CT distributed across all units </t>
        </r>
      </text>
    </comment>
    <comment ref="I21" authorId="0">
      <text>
        <r>
          <rPr>
            <b/>
            <sz val="9"/>
            <color indexed="81"/>
            <rFont val="Tahoma"/>
            <family val="2"/>
          </rPr>
          <t>Jackson, Tricia:</t>
        </r>
        <r>
          <rPr>
            <sz val="9"/>
            <color indexed="81"/>
            <rFont val="Tahoma"/>
            <family val="2"/>
          </rPr>
          <t xml:space="preserve">
CA+CT aggregated then distributed according NP capacity </t>
        </r>
      </text>
    </comment>
    <comment ref="M21" authorId="0">
      <text>
        <r>
          <rPr>
            <b/>
            <sz val="9"/>
            <color indexed="81"/>
            <rFont val="Tahoma"/>
            <family val="2"/>
          </rPr>
          <t>Jackson, Tricia:</t>
        </r>
        <r>
          <rPr>
            <sz val="9"/>
            <color indexed="81"/>
            <rFont val="Tahoma"/>
            <family val="2"/>
          </rPr>
          <t xml:space="preserve">
Sum of emissions estimated from plant-level fuel consumption for both CA and CT distributed across all units </t>
        </r>
      </text>
    </comment>
    <comment ref="I22" authorId="0">
      <text>
        <r>
          <rPr>
            <b/>
            <sz val="9"/>
            <color indexed="81"/>
            <rFont val="Tahoma"/>
            <family val="2"/>
          </rPr>
          <t>Jackson, Tricia:</t>
        </r>
        <r>
          <rPr>
            <sz val="9"/>
            <color indexed="81"/>
            <rFont val="Tahoma"/>
            <family val="2"/>
          </rPr>
          <t xml:space="preserve">
CA+CT aggregated then distributed according NP capacity </t>
        </r>
      </text>
    </comment>
    <comment ref="M22" authorId="0">
      <text>
        <r>
          <rPr>
            <b/>
            <sz val="9"/>
            <color indexed="81"/>
            <rFont val="Tahoma"/>
            <family val="2"/>
          </rPr>
          <t>Jackson, Tricia:</t>
        </r>
        <r>
          <rPr>
            <sz val="9"/>
            <color indexed="81"/>
            <rFont val="Tahoma"/>
            <family val="2"/>
          </rPr>
          <t xml:space="preserve">
AMPD value for CT1 and CT2 summed and distributed to all units according to NP capacity</t>
        </r>
      </text>
    </comment>
    <comment ref="I23" authorId="0">
      <text>
        <r>
          <rPr>
            <b/>
            <sz val="9"/>
            <color indexed="81"/>
            <rFont val="Tahoma"/>
            <family val="2"/>
          </rPr>
          <t>Jackson, Tricia:</t>
        </r>
        <r>
          <rPr>
            <sz val="9"/>
            <color indexed="81"/>
            <rFont val="Tahoma"/>
            <family val="2"/>
          </rPr>
          <t xml:space="preserve">
CA+CT aggregated then distributed according NP capacity </t>
        </r>
      </text>
    </comment>
    <comment ref="M23" authorId="0">
      <text>
        <r>
          <rPr>
            <b/>
            <sz val="9"/>
            <color indexed="81"/>
            <rFont val="Tahoma"/>
            <family val="2"/>
          </rPr>
          <t>Jackson, Tricia:</t>
        </r>
        <r>
          <rPr>
            <sz val="9"/>
            <color indexed="81"/>
            <rFont val="Tahoma"/>
            <family val="2"/>
          </rPr>
          <t xml:space="preserve">
AMPD value for CT1 and CT2 summed and distributed to all units according to NP capacity</t>
        </r>
      </text>
    </comment>
    <comment ref="I24" authorId="0">
      <text>
        <r>
          <rPr>
            <b/>
            <sz val="9"/>
            <color indexed="81"/>
            <rFont val="Tahoma"/>
            <family val="2"/>
          </rPr>
          <t>Jackson, Tricia:</t>
        </r>
        <r>
          <rPr>
            <sz val="9"/>
            <color indexed="81"/>
            <rFont val="Tahoma"/>
            <family val="2"/>
          </rPr>
          <t xml:space="preserve">
CA+CT aggregated then distributed according NP capacity </t>
        </r>
      </text>
    </comment>
    <comment ref="M24" authorId="0">
      <text>
        <r>
          <rPr>
            <b/>
            <sz val="9"/>
            <color indexed="81"/>
            <rFont val="Tahoma"/>
            <family val="2"/>
          </rPr>
          <t>Jackson, Tricia:</t>
        </r>
        <r>
          <rPr>
            <sz val="9"/>
            <color indexed="81"/>
            <rFont val="Tahoma"/>
            <family val="2"/>
          </rPr>
          <t xml:space="preserve">
AMPD value for CT1 and CT2 summed and distributed to all units according to NP capacity</t>
        </r>
      </text>
    </comment>
    <comment ref="I25" authorId="0">
      <text>
        <r>
          <rPr>
            <b/>
            <sz val="9"/>
            <color indexed="81"/>
            <rFont val="Tahoma"/>
            <family val="2"/>
          </rPr>
          <t>Jackson, Tricia:</t>
        </r>
        <r>
          <rPr>
            <sz val="9"/>
            <color indexed="81"/>
            <rFont val="Tahoma"/>
            <family val="2"/>
          </rPr>
          <t xml:space="preserve">
CA+CT aggregated then distributed according NP capacity </t>
        </r>
      </text>
    </comment>
    <comment ref="J25" authorId="0">
      <text>
        <r>
          <rPr>
            <b/>
            <sz val="9"/>
            <color indexed="81"/>
            <rFont val="Tahoma"/>
            <family val="2"/>
          </rPr>
          <t>Jackson, Tricia:</t>
        </r>
        <r>
          <rPr>
            <sz val="9"/>
            <color indexed="81"/>
            <rFont val="Tahoma"/>
            <family val="2"/>
          </rPr>
          <t xml:space="preserve">
electric fuel consumption and total fuel consumption for all units aggregated before calculating EIA ratio for entire plant</t>
        </r>
      </text>
    </comment>
    <comment ref="M25" authorId="0">
      <text>
        <r>
          <rPr>
            <b/>
            <sz val="9"/>
            <color indexed="81"/>
            <rFont val="Tahoma"/>
            <family val="2"/>
          </rPr>
          <t>Jackson, Tricia:</t>
        </r>
        <r>
          <rPr>
            <sz val="9"/>
            <color indexed="81"/>
            <rFont val="Tahoma"/>
            <family val="2"/>
          </rPr>
          <t xml:space="preserve">
AMPD value of CT01 distributed across all units</t>
        </r>
      </text>
    </comment>
    <comment ref="I26" authorId="0">
      <text>
        <r>
          <rPr>
            <b/>
            <sz val="9"/>
            <color indexed="81"/>
            <rFont val="Tahoma"/>
            <family val="2"/>
          </rPr>
          <t>Jackson, Tricia:</t>
        </r>
        <r>
          <rPr>
            <sz val="9"/>
            <color indexed="81"/>
            <rFont val="Tahoma"/>
            <family val="2"/>
          </rPr>
          <t xml:space="preserve">
CA+CT aggregated then distributed according NP capacity </t>
        </r>
      </text>
    </comment>
    <comment ref="J26" authorId="0">
      <text>
        <r>
          <rPr>
            <b/>
            <sz val="9"/>
            <color indexed="81"/>
            <rFont val="Tahoma"/>
            <family val="2"/>
          </rPr>
          <t>Jackson, Tricia:</t>
        </r>
        <r>
          <rPr>
            <sz val="9"/>
            <color indexed="81"/>
            <rFont val="Tahoma"/>
            <family val="2"/>
          </rPr>
          <t xml:space="preserve">
electric fuel consumption and total fuel consumption for all units aggregated before calculating EIA ratio for entire plant</t>
        </r>
      </text>
    </comment>
    <comment ref="M26" authorId="0">
      <text>
        <r>
          <rPr>
            <b/>
            <sz val="9"/>
            <color indexed="81"/>
            <rFont val="Tahoma"/>
            <family val="2"/>
          </rPr>
          <t>Jackson, Tricia:</t>
        </r>
        <r>
          <rPr>
            <sz val="9"/>
            <color indexed="81"/>
            <rFont val="Tahoma"/>
            <family val="2"/>
          </rPr>
          <t xml:space="preserve">
AMPD value of CT01 distributed across all units</t>
        </r>
      </text>
    </comment>
    <comment ref="I27" authorId="0">
      <text>
        <r>
          <rPr>
            <b/>
            <sz val="9"/>
            <color indexed="81"/>
            <rFont val="Tahoma"/>
            <family val="2"/>
          </rPr>
          <t>Jackson, Tricia:</t>
        </r>
        <r>
          <rPr>
            <sz val="9"/>
            <color indexed="81"/>
            <rFont val="Tahoma"/>
            <family val="2"/>
          </rPr>
          <t xml:space="preserve">
CA+CT aggregated then distributed according NP capacity </t>
        </r>
      </text>
    </comment>
    <comment ref="M27" authorId="0">
      <text>
        <r>
          <rPr>
            <b/>
            <sz val="9"/>
            <color indexed="81"/>
            <rFont val="Tahoma"/>
            <family val="2"/>
          </rPr>
          <t>Jackson, Tricia:</t>
        </r>
        <r>
          <rPr>
            <sz val="9"/>
            <color indexed="81"/>
            <rFont val="Tahoma"/>
            <family val="2"/>
          </rPr>
          <t xml:space="preserve">
AMPD value for unit 2 distributed across all units</t>
        </r>
      </text>
    </comment>
    <comment ref="I28" authorId="0">
      <text>
        <r>
          <rPr>
            <b/>
            <sz val="9"/>
            <color indexed="81"/>
            <rFont val="Tahoma"/>
            <family val="2"/>
          </rPr>
          <t>Jackson, Tricia:</t>
        </r>
        <r>
          <rPr>
            <sz val="9"/>
            <color indexed="81"/>
            <rFont val="Tahoma"/>
            <family val="2"/>
          </rPr>
          <t xml:space="preserve">
CA+CT aggregated then distributed according NP capacity </t>
        </r>
      </text>
    </comment>
    <comment ref="M28" authorId="0">
      <text>
        <r>
          <rPr>
            <b/>
            <sz val="9"/>
            <color indexed="81"/>
            <rFont val="Tahoma"/>
            <family val="2"/>
          </rPr>
          <t>Jackson, Tricia:</t>
        </r>
        <r>
          <rPr>
            <sz val="9"/>
            <color indexed="81"/>
            <rFont val="Tahoma"/>
            <family val="2"/>
          </rPr>
          <t xml:space="preserve">
AMPD value for unit 2 distributed across all units</t>
        </r>
      </text>
    </comment>
    <comment ref="I29" authorId="0">
      <text>
        <r>
          <rPr>
            <b/>
            <sz val="9"/>
            <color indexed="81"/>
            <rFont val="Tahoma"/>
            <family val="2"/>
          </rPr>
          <t>Jackson, Tricia:</t>
        </r>
        <r>
          <rPr>
            <sz val="9"/>
            <color indexed="81"/>
            <rFont val="Tahoma"/>
            <family val="2"/>
          </rPr>
          <t xml:space="preserve">
CA+CT aggregated then distributed according NP capacity </t>
        </r>
      </text>
    </comment>
    <comment ref="M29" authorId="0">
      <text>
        <r>
          <rPr>
            <b/>
            <sz val="9"/>
            <color indexed="81"/>
            <rFont val="Tahoma"/>
            <family val="2"/>
          </rPr>
          <t>Jackson, Tricia:</t>
        </r>
        <r>
          <rPr>
            <sz val="9"/>
            <color indexed="81"/>
            <rFont val="Tahoma"/>
            <family val="2"/>
          </rPr>
          <t xml:space="preserve">
AMPD values for CTG1-CTG8 summed then distributed across all units according to NP </t>
        </r>
      </text>
    </comment>
    <comment ref="I30" authorId="0">
      <text>
        <r>
          <rPr>
            <b/>
            <sz val="9"/>
            <color indexed="81"/>
            <rFont val="Tahoma"/>
            <family val="2"/>
          </rPr>
          <t>Jackson, Tricia:</t>
        </r>
        <r>
          <rPr>
            <sz val="9"/>
            <color indexed="81"/>
            <rFont val="Tahoma"/>
            <family val="2"/>
          </rPr>
          <t xml:space="preserve">
CA+CT aggregated then distributed according NP capacity </t>
        </r>
      </text>
    </comment>
    <comment ref="M30" authorId="0">
      <text>
        <r>
          <rPr>
            <b/>
            <sz val="9"/>
            <color indexed="81"/>
            <rFont val="Tahoma"/>
            <family val="2"/>
          </rPr>
          <t>Jackson, Tricia:</t>
        </r>
        <r>
          <rPr>
            <sz val="9"/>
            <color indexed="81"/>
            <rFont val="Tahoma"/>
            <family val="2"/>
          </rPr>
          <t xml:space="preserve">
AMPD values for CTG1-CTG8 summed then distributed across all units according to NP </t>
        </r>
      </text>
    </comment>
    <comment ref="I31" authorId="0">
      <text>
        <r>
          <rPr>
            <b/>
            <sz val="9"/>
            <color indexed="81"/>
            <rFont val="Tahoma"/>
            <family val="2"/>
          </rPr>
          <t>Jackson, Tricia:</t>
        </r>
        <r>
          <rPr>
            <sz val="9"/>
            <color indexed="81"/>
            <rFont val="Tahoma"/>
            <family val="2"/>
          </rPr>
          <t xml:space="preserve">
CA+CT aggregated then distributed according NP capacity </t>
        </r>
      </text>
    </comment>
    <comment ref="M31" authorId="0">
      <text>
        <r>
          <rPr>
            <b/>
            <sz val="9"/>
            <color indexed="81"/>
            <rFont val="Tahoma"/>
            <family val="2"/>
          </rPr>
          <t>Jackson, Tricia:</t>
        </r>
        <r>
          <rPr>
            <sz val="9"/>
            <color indexed="81"/>
            <rFont val="Tahoma"/>
            <family val="2"/>
          </rPr>
          <t xml:space="preserve">
AMPD values for CTG1-CTG8 summed then distributed across all units according to NP </t>
        </r>
      </text>
    </comment>
    <comment ref="I32" authorId="0">
      <text>
        <r>
          <rPr>
            <b/>
            <sz val="9"/>
            <color indexed="81"/>
            <rFont val="Tahoma"/>
            <family val="2"/>
          </rPr>
          <t>Jackson, Tricia:</t>
        </r>
        <r>
          <rPr>
            <sz val="9"/>
            <color indexed="81"/>
            <rFont val="Tahoma"/>
            <family val="2"/>
          </rPr>
          <t xml:space="preserve">
CA+CT aggregated then distributed according NP capacity </t>
        </r>
      </text>
    </comment>
    <comment ref="M32" authorId="0">
      <text>
        <r>
          <rPr>
            <b/>
            <sz val="9"/>
            <color indexed="81"/>
            <rFont val="Tahoma"/>
            <family val="2"/>
          </rPr>
          <t>Jackson, Tricia:</t>
        </r>
        <r>
          <rPr>
            <sz val="9"/>
            <color indexed="81"/>
            <rFont val="Tahoma"/>
            <family val="2"/>
          </rPr>
          <t xml:space="preserve">
AMPD values for CTG1-CTG8 summed then distributed across all units according to NP </t>
        </r>
      </text>
    </comment>
    <comment ref="I33" authorId="0">
      <text>
        <r>
          <rPr>
            <b/>
            <sz val="9"/>
            <color indexed="81"/>
            <rFont val="Tahoma"/>
            <family val="2"/>
          </rPr>
          <t>Jackson, Tricia:</t>
        </r>
        <r>
          <rPr>
            <sz val="9"/>
            <color indexed="81"/>
            <rFont val="Tahoma"/>
            <family val="2"/>
          </rPr>
          <t xml:space="preserve">
CA+CT aggregated then distributed according NP capacity </t>
        </r>
      </text>
    </comment>
    <comment ref="M33" authorId="0">
      <text>
        <r>
          <rPr>
            <b/>
            <sz val="9"/>
            <color indexed="81"/>
            <rFont val="Tahoma"/>
            <family val="2"/>
          </rPr>
          <t>Jackson, Tricia:</t>
        </r>
        <r>
          <rPr>
            <sz val="9"/>
            <color indexed="81"/>
            <rFont val="Tahoma"/>
            <family val="2"/>
          </rPr>
          <t xml:space="preserve">
AMPD values for CTG1-CTG8 summed then distributed across all units according to NP </t>
        </r>
      </text>
    </comment>
    <comment ref="I34" authorId="0">
      <text>
        <r>
          <rPr>
            <b/>
            <sz val="9"/>
            <color indexed="81"/>
            <rFont val="Tahoma"/>
            <family val="2"/>
          </rPr>
          <t>Jackson, Tricia:</t>
        </r>
        <r>
          <rPr>
            <sz val="9"/>
            <color indexed="81"/>
            <rFont val="Tahoma"/>
            <family val="2"/>
          </rPr>
          <t xml:space="preserve">
CA+CT aggregated then distributed according NP capacity </t>
        </r>
      </text>
    </comment>
    <comment ref="M34" authorId="0">
      <text>
        <r>
          <rPr>
            <b/>
            <sz val="9"/>
            <color indexed="81"/>
            <rFont val="Tahoma"/>
            <family val="2"/>
          </rPr>
          <t>Jackson, Tricia:</t>
        </r>
        <r>
          <rPr>
            <sz val="9"/>
            <color indexed="81"/>
            <rFont val="Tahoma"/>
            <family val="2"/>
          </rPr>
          <t xml:space="preserve">
AMPD values for CTG1-CTG8 summed then distributed across all units according to NP </t>
        </r>
      </text>
    </comment>
    <comment ref="I35" authorId="0">
      <text>
        <r>
          <rPr>
            <b/>
            <sz val="9"/>
            <color indexed="81"/>
            <rFont val="Tahoma"/>
            <family val="2"/>
          </rPr>
          <t>Jackson, Tricia:</t>
        </r>
        <r>
          <rPr>
            <sz val="9"/>
            <color indexed="81"/>
            <rFont val="Tahoma"/>
            <family val="2"/>
          </rPr>
          <t xml:space="preserve">
CA+CT aggregated then distributed according NP capacity </t>
        </r>
      </text>
    </comment>
    <comment ref="M35" authorId="0">
      <text>
        <r>
          <rPr>
            <b/>
            <sz val="9"/>
            <color indexed="81"/>
            <rFont val="Tahoma"/>
            <family val="2"/>
          </rPr>
          <t>Jackson, Tricia:</t>
        </r>
        <r>
          <rPr>
            <sz val="9"/>
            <color indexed="81"/>
            <rFont val="Tahoma"/>
            <family val="2"/>
          </rPr>
          <t xml:space="preserve">
AMPD values for CTG1-CTG8 summed then distributed across all units according to NP </t>
        </r>
      </text>
    </comment>
    <comment ref="I36" authorId="0">
      <text>
        <r>
          <rPr>
            <b/>
            <sz val="9"/>
            <color indexed="81"/>
            <rFont val="Tahoma"/>
            <family val="2"/>
          </rPr>
          <t>Jackson, Tricia:</t>
        </r>
        <r>
          <rPr>
            <sz val="9"/>
            <color indexed="81"/>
            <rFont val="Tahoma"/>
            <family val="2"/>
          </rPr>
          <t xml:space="preserve">
CA+CT aggregated then distributed according NP capacity </t>
        </r>
      </text>
    </comment>
    <comment ref="M36" authorId="0">
      <text>
        <r>
          <rPr>
            <b/>
            <sz val="9"/>
            <color indexed="81"/>
            <rFont val="Tahoma"/>
            <family val="2"/>
          </rPr>
          <t>Jackson, Tricia:</t>
        </r>
        <r>
          <rPr>
            <sz val="9"/>
            <color indexed="81"/>
            <rFont val="Tahoma"/>
            <family val="2"/>
          </rPr>
          <t xml:space="preserve">
AMPD values for CTG1-CTG8 summed then distributed across all units according to NP </t>
        </r>
      </text>
    </comment>
    <comment ref="I37" authorId="0">
      <text>
        <r>
          <rPr>
            <b/>
            <sz val="9"/>
            <color indexed="81"/>
            <rFont val="Tahoma"/>
            <family val="2"/>
          </rPr>
          <t>Jackson, Tricia:</t>
        </r>
        <r>
          <rPr>
            <sz val="9"/>
            <color indexed="81"/>
            <rFont val="Tahoma"/>
            <family val="2"/>
          </rPr>
          <t xml:space="preserve">
CA+CT aggregated then distributed according NP capacity </t>
        </r>
      </text>
    </comment>
    <comment ref="M37" authorId="0">
      <text>
        <r>
          <rPr>
            <b/>
            <sz val="9"/>
            <color indexed="81"/>
            <rFont val="Tahoma"/>
            <family val="2"/>
          </rPr>
          <t>Jackson, Tricia:</t>
        </r>
        <r>
          <rPr>
            <sz val="9"/>
            <color indexed="81"/>
            <rFont val="Tahoma"/>
            <family val="2"/>
          </rPr>
          <t xml:space="preserve">
AMPD values for CTG1-CTG8 summed then distributed across all units according to NP </t>
        </r>
      </text>
    </comment>
    <comment ref="I38" authorId="0">
      <text>
        <r>
          <rPr>
            <b/>
            <sz val="9"/>
            <color indexed="81"/>
            <rFont val="Tahoma"/>
            <family val="2"/>
          </rPr>
          <t>Jackson, Tricia:</t>
        </r>
        <r>
          <rPr>
            <sz val="9"/>
            <color indexed="81"/>
            <rFont val="Tahoma"/>
            <family val="2"/>
          </rPr>
          <t xml:space="preserve">
CA+CT aggregated then distributed according NP capacity </t>
        </r>
      </text>
    </comment>
    <comment ref="M38" authorId="0">
      <text>
        <r>
          <rPr>
            <b/>
            <sz val="9"/>
            <color indexed="81"/>
            <rFont val="Tahoma"/>
            <family val="2"/>
          </rPr>
          <t>Jackson, Tricia:</t>
        </r>
        <r>
          <rPr>
            <sz val="9"/>
            <color indexed="81"/>
            <rFont val="Tahoma"/>
            <family val="2"/>
          </rPr>
          <t xml:space="preserve">
AMPD values for CTG1-CTG8 summed then distributed across all units according to NP </t>
        </r>
      </text>
    </comment>
    <comment ref="I39" authorId="0">
      <text>
        <r>
          <rPr>
            <b/>
            <sz val="9"/>
            <color indexed="81"/>
            <rFont val="Tahoma"/>
            <family val="2"/>
          </rPr>
          <t>Jackson, Tricia:</t>
        </r>
        <r>
          <rPr>
            <sz val="9"/>
            <color indexed="81"/>
            <rFont val="Tahoma"/>
            <family val="2"/>
          </rPr>
          <t xml:space="preserve">
CA+CT aggregated then distributed according NP capacity </t>
        </r>
      </text>
    </comment>
    <comment ref="M39" authorId="0">
      <text>
        <r>
          <rPr>
            <b/>
            <sz val="9"/>
            <color indexed="81"/>
            <rFont val="Tahoma"/>
            <family val="2"/>
          </rPr>
          <t>Jackson, Tricia:</t>
        </r>
        <r>
          <rPr>
            <sz val="9"/>
            <color indexed="81"/>
            <rFont val="Tahoma"/>
            <family val="2"/>
          </rPr>
          <t xml:space="preserve">
AMPD values for CTG1-CTG8 summed then distributed across all units according to NP </t>
        </r>
      </text>
    </comment>
    <comment ref="I40" authorId="0">
      <text>
        <r>
          <rPr>
            <b/>
            <sz val="9"/>
            <color indexed="81"/>
            <rFont val="Tahoma"/>
            <family val="2"/>
          </rPr>
          <t>Jackson, Tricia:</t>
        </r>
        <r>
          <rPr>
            <sz val="9"/>
            <color indexed="81"/>
            <rFont val="Tahoma"/>
            <family val="2"/>
          </rPr>
          <t xml:space="preserve">
CA+CT aggregated then distributed according NP capacity </t>
        </r>
      </text>
    </comment>
    <comment ref="M40" authorId="0">
      <text>
        <r>
          <rPr>
            <b/>
            <sz val="9"/>
            <color indexed="81"/>
            <rFont val="Tahoma"/>
            <family val="2"/>
          </rPr>
          <t>Jackson, Tricia:</t>
        </r>
        <r>
          <rPr>
            <sz val="9"/>
            <color indexed="81"/>
            <rFont val="Tahoma"/>
            <family val="2"/>
          </rPr>
          <t xml:space="preserve">
AMPD values for CTG1-CTG8 summed then distributed across all units according to NP </t>
        </r>
      </text>
    </comment>
    <comment ref="I41" authorId="0">
      <text>
        <r>
          <rPr>
            <b/>
            <sz val="9"/>
            <color indexed="81"/>
            <rFont val="Tahoma"/>
            <family val="2"/>
          </rPr>
          <t>Jackson, Tricia:</t>
        </r>
        <r>
          <rPr>
            <sz val="9"/>
            <color indexed="81"/>
            <rFont val="Tahoma"/>
            <family val="2"/>
          </rPr>
          <t xml:space="preserve">
Source: EIA 923 Generator</t>
        </r>
      </text>
    </comment>
    <comment ref="M41" authorId="0">
      <text>
        <r>
          <rPr>
            <b/>
            <sz val="9"/>
            <color indexed="81"/>
            <rFont val="Tahoma"/>
            <family val="2"/>
          </rPr>
          <t>Jackson, Tricia:</t>
        </r>
        <r>
          <rPr>
            <sz val="9"/>
            <color indexed="81"/>
            <rFont val="Tahoma"/>
            <family val="2"/>
          </rPr>
          <t xml:space="preserve">
Source: AMPD</t>
        </r>
      </text>
    </comment>
    <comment ref="I42" authorId="0">
      <text>
        <r>
          <rPr>
            <b/>
            <sz val="9"/>
            <color indexed="81"/>
            <rFont val="Tahoma"/>
            <family val="2"/>
          </rPr>
          <t>Jackson, Tricia:</t>
        </r>
        <r>
          <rPr>
            <sz val="9"/>
            <color indexed="81"/>
            <rFont val="Tahoma"/>
            <family val="2"/>
          </rPr>
          <t xml:space="preserve">
Source: EIA 923 Generator</t>
        </r>
      </text>
    </comment>
    <comment ref="M42" authorId="0">
      <text>
        <r>
          <rPr>
            <b/>
            <sz val="9"/>
            <color indexed="81"/>
            <rFont val="Tahoma"/>
            <family val="2"/>
          </rPr>
          <t>Jackson, Tricia:</t>
        </r>
        <r>
          <rPr>
            <sz val="9"/>
            <color indexed="81"/>
            <rFont val="Tahoma"/>
            <family val="2"/>
          </rPr>
          <t xml:space="preserve">
Source: Emissions estimated from EIA 923 Boiler fuel consumption</t>
        </r>
      </text>
    </comment>
    <comment ref="I43" authorId="0">
      <text>
        <r>
          <rPr>
            <b/>
            <sz val="9"/>
            <color indexed="81"/>
            <rFont val="Tahoma"/>
            <family val="2"/>
          </rPr>
          <t>Jackson, Tricia:</t>
        </r>
        <r>
          <rPr>
            <sz val="9"/>
            <color indexed="81"/>
            <rFont val="Tahoma"/>
            <family val="2"/>
          </rPr>
          <t xml:space="preserve">
Source: EIA 923 Generator</t>
        </r>
      </text>
    </comment>
    <comment ref="M43" authorId="0">
      <text>
        <r>
          <rPr>
            <b/>
            <sz val="9"/>
            <color indexed="81"/>
            <rFont val="Tahoma"/>
            <family val="2"/>
          </rPr>
          <t>Jackson, Tricia:</t>
        </r>
        <r>
          <rPr>
            <sz val="9"/>
            <color indexed="81"/>
            <rFont val="Tahoma"/>
            <family val="2"/>
          </rPr>
          <t xml:space="preserve">
Source: AMPD</t>
        </r>
      </text>
    </comment>
    <comment ref="I44" authorId="0">
      <text>
        <r>
          <rPr>
            <b/>
            <sz val="9"/>
            <color indexed="81"/>
            <rFont val="Tahoma"/>
            <family val="2"/>
          </rPr>
          <t>Jackson, Tricia:</t>
        </r>
        <r>
          <rPr>
            <sz val="9"/>
            <color indexed="81"/>
            <rFont val="Tahoma"/>
            <family val="2"/>
          </rPr>
          <t xml:space="preserve">
Source: EIA 923 Generator</t>
        </r>
      </text>
    </comment>
    <comment ref="M44" authorId="0">
      <text>
        <r>
          <rPr>
            <b/>
            <sz val="9"/>
            <color indexed="81"/>
            <rFont val="Tahoma"/>
            <family val="2"/>
          </rPr>
          <t>Jackson, Tricia:</t>
        </r>
        <r>
          <rPr>
            <sz val="9"/>
            <color indexed="81"/>
            <rFont val="Tahoma"/>
            <family val="2"/>
          </rPr>
          <t xml:space="preserve">
Source: AMPD</t>
        </r>
      </text>
    </comment>
    <comment ref="I45" authorId="0">
      <text>
        <r>
          <rPr>
            <b/>
            <sz val="9"/>
            <color indexed="81"/>
            <rFont val="Tahoma"/>
            <family val="2"/>
          </rPr>
          <t>Jackson, Tricia:</t>
        </r>
        <r>
          <rPr>
            <sz val="9"/>
            <color indexed="81"/>
            <rFont val="Tahoma"/>
            <family val="2"/>
          </rPr>
          <t xml:space="preserve">
Source: EIA 923 Generator</t>
        </r>
      </text>
    </comment>
    <comment ref="M45" authorId="0">
      <text>
        <r>
          <rPr>
            <b/>
            <sz val="9"/>
            <color indexed="81"/>
            <rFont val="Tahoma"/>
            <family val="2"/>
          </rPr>
          <t>Jackson, Tricia:</t>
        </r>
        <r>
          <rPr>
            <sz val="9"/>
            <color indexed="81"/>
            <rFont val="Tahoma"/>
            <family val="2"/>
          </rPr>
          <t xml:space="preserve">
Source: AMPD</t>
        </r>
      </text>
    </comment>
    <comment ref="I46" authorId="0">
      <text>
        <r>
          <rPr>
            <b/>
            <sz val="9"/>
            <color indexed="81"/>
            <rFont val="Tahoma"/>
            <family val="2"/>
          </rPr>
          <t>Jackson, Tricia:</t>
        </r>
        <r>
          <rPr>
            <sz val="9"/>
            <color indexed="81"/>
            <rFont val="Tahoma"/>
            <family val="2"/>
          </rPr>
          <t xml:space="preserve">
Source: EIA 923 Generator</t>
        </r>
      </text>
    </comment>
    <comment ref="M46" authorId="0">
      <text>
        <r>
          <rPr>
            <b/>
            <sz val="9"/>
            <color indexed="81"/>
            <rFont val="Tahoma"/>
            <family val="2"/>
          </rPr>
          <t>Jackson, Tricia:</t>
        </r>
        <r>
          <rPr>
            <sz val="9"/>
            <color indexed="81"/>
            <rFont val="Tahoma"/>
            <family val="2"/>
          </rPr>
          <t xml:space="preserve">
Source: Emissions estimated from EIA 923 boiler fuel consumption</t>
        </r>
      </text>
    </comment>
    <comment ref="I47" authorId="0">
      <text>
        <r>
          <rPr>
            <b/>
            <sz val="9"/>
            <color indexed="81"/>
            <rFont val="Tahoma"/>
            <family val="2"/>
          </rPr>
          <t>Jackson, Tricia:</t>
        </r>
        <r>
          <rPr>
            <sz val="9"/>
            <color indexed="81"/>
            <rFont val="Tahoma"/>
            <family val="2"/>
          </rPr>
          <t xml:space="preserve">
Source: EIA 923 Generator</t>
        </r>
      </text>
    </comment>
    <comment ref="M47" authorId="0">
      <text>
        <r>
          <rPr>
            <b/>
            <sz val="9"/>
            <color indexed="81"/>
            <rFont val="Tahoma"/>
            <family val="2"/>
          </rPr>
          <t>Jackson, Tricia:</t>
        </r>
        <r>
          <rPr>
            <sz val="9"/>
            <color indexed="81"/>
            <rFont val="Tahoma"/>
            <family val="2"/>
          </rPr>
          <t xml:space="preserve">
Source: AMPD</t>
        </r>
      </text>
    </comment>
    <comment ref="I48" authorId="0">
      <text>
        <r>
          <rPr>
            <b/>
            <sz val="9"/>
            <color indexed="81"/>
            <rFont val="Tahoma"/>
            <family val="2"/>
          </rPr>
          <t>Jackson, Tricia:</t>
        </r>
        <r>
          <rPr>
            <sz val="9"/>
            <color indexed="81"/>
            <rFont val="Tahoma"/>
            <family val="2"/>
          </rPr>
          <t xml:space="preserve">
Source: EIA 923 Generator</t>
        </r>
      </text>
    </comment>
    <comment ref="M48" authorId="0">
      <text>
        <r>
          <rPr>
            <b/>
            <sz val="9"/>
            <color indexed="81"/>
            <rFont val="Tahoma"/>
            <family val="2"/>
          </rPr>
          <t>Jackson, Tricia:</t>
        </r>
        <r>
          <rPr>
            <sz val="9"/>
            <color indexed="81"/>
            <rFont val="Tahoma"/>
            <family val="2"/>
          </rPr>
          <t xml:space="preserve">
Source: Emissions estimated from EIA 923 Boiler Fuel Consumption</t>
        </r>
      </text>
    </comment>
    <comment ref="I49" authorId="0">
      <text>
        <r>
          <rPr>
            <b/>
            <sz val="9"/>
            <color indexed="81"/>
            <rFont val="Tahoma"/>
            <family val="2"/>
          </rPr>
          <t>Jackson, Tricia:</t>
        </r>
        <r>
          <rPr>
            <sz val="9"/>
            <color indexed="81"/>
            <rFont val="Tahoma"/>
            <family val="2"/>
          </rPr>
          <t xml:space="preserve">
Source: EIA 923 Generator</t>
        </r>
      </text>
    </comment>
    <comment ref="M49" authorId="0">
      <text>
        <r>
          <rPr>
            <b/>
            <sz val="9"/>
            <color indexed="81"/>
            <rFont val="Tahoma"/>
            <family val="2"/>
          </rPr>
          <t>Jackson, Tricia:</t>
        </r>
        <r>
          <rPr>
            <sz val="9"/>
            <color indexed="81"/>
            <rFont val="Tahoma"/>
            <family val="2"/>
          </rPr>
          <t xml:space="preserve">
Source: Emissions estimated from EIA 923 Boiler Fuel Consumption</t>
        </r>
      </text>
    </comment>
    <comment ref="I50" authorId="0">
      <text>
        <r>
          <rPr>
            <b/>
            <sz val="9"/>
            <color indexed="81"/>
            <rFont val="Tahoma"/>
            <family val="2"/>
          </rPr>
          <t>Jackson, Tricia:</t>
        </r>
        <r>
          <rPr>
            <sz val="9"/>
            <color indexed="81"/>
            <rFont val="Tahoma"/>
            <family val="2"/>
          </rPr>
          <t xml:space="preserve">
Source: EIA 923 Generator</t>
        </r>
      </text>
    </comment>
    <comment ref="M50" authorId="0">
      <text>
        <r>
          <rPr>
            <b/>
            <sz val="9"/>
            <color indexed="81"/>
            <rFont val="Tahoma"/>
            <family val="2"/>
          </rPr>
          <t>Jackson, Tricia:</t>
        </r>
        <r>
          <rPr>
            <sz val="9"/>
            <color indexed="81"/>
            <rFont val="Tahoma"/>
            <family val="2"/>
          </rPr>
          <t xml:space="preserve">
Source: Emissions estimated from EIA 923 Boiler Fuel Consumption</t>
        </r>
      </text>
    </comment>
    <comment ref="I51" authorId="0">
      <text>
        <r>
          <rPr>
            <b/>
            <sz val="9"/>
            <color indexed="81"/>
            <rFont val="Tahoma"/>
            <family val="2"/>
          </rPr>
          <t>Jackson, Tricia:</t>
        </r>
        <r>
          <rPr>
            <sz val="9"/>
            <color indexed="81"/>
            <rFont val="Tahoma"/>
            <family val="2"/>
          </rPr>
          <t xml:space="preserve">
Source: EIA 923 Generator</t>
        </r>
      </text>
    </comment>
    <comment ref="M51" authorId="0">
      <text>
        <r>
          <rPr>
            <b/>
            <sz val="9"/>
            <color indexed="81"/>
            <rFont val="Tahoma"/>
            <family val="2"/>
          </rPr>
          <t>Jackson, Tricia:</t>
        </r>
        <r>
          <rPr>
            <sz val="9"/>
            <color indexed="81"/>
            <rFont val="Tahoma"/>
            <family val="2"/>
          </rPr>
          <t xml:space="preserve">
Source: AMPD</t>
        </r>
      </text>
    </comment>
    <comment ref="I52" authorId="0">
      <text>
        <r>
          <rPr>
            <b/>
            <sz val="9"/>
            <color indexed="81"/>
            <rFont val="Tahoma"/>
            <family val="2"/>
          </rPr>
          <t>Jackson, Tricia:</t>
        </r>
        <r>
          <rPr>
            <sz val="9"/>
            <color indexed="81"/>
            <rFont val="Tahoma"/>
            <family val="2"/>
          </rPr>
          <t xml:space="preserve">
Source: EIA 923 Generator</t>
        </r>
      </text>
    </comment>
    <comment ref="M52" authorId="0">
      <text>
        <r>
          <rPr>
            <b/>
            <sz val="9"/>
            <color indexed="81"/>
            <rFont val="Tahoma"/>
            <family val="2"/>
          </rPr>
          <t>Jackson, Tricia:</t>
        </r>
        <r>
          <rPr>
            <sz val="9"/>
            <color indexed="81"/>
            <rFont val="Tahoma"/>
            <family val="2"/>
          </rPr>
          <t xml:space="preserve">
Source: AMPD</t>
        </r>
      </text>
    </comment>
    <comment ref="I53" authorId="0">
      <text>
        <r>
          <rPr>
            <b/>
            <sz val="9"/>
            <color indexed="81"/>
            <rFont val="Tahoma"/>
            <family val="2"/>
          </rPr>
          <t>Jackson, Tricia:</t>
        </r>
        <r>
          <rPr>
            <sz val="9"/>
            <color indexed="81"/>
            <rFont val="Tahoma"/>
            <family val="2"/>
          </rPr>
          <t xml:space="preserve">
Source: EIA 923 Generator</t>
        </r>
      </text>
    </comment>
    <comment ref="M53" authorId="0">
      <text>
        <r>
          <rPr>
            <b/>
            <sz val="9"/>
            <color indexed="81"/>
            <rFont val="Tahoma"/>
            <family val="2"/>
          </rPr>
          <t>Jackson, Tricia:</t>
        </r>
        <r>
          <rPr>
            <sz val="9"/>
            <color indexed="81"/>
            <rFont val="Tahoma"/>
            <family val="2"/>
          </rPr>
          <t xml:space="preserve">
Source: Emissions estimated from EIA 923 Boiler Fuel Consumption</t>
        </r>
      </text>
    </comment>
    <comment ref="I54" authorId="0">
      <text>
        <r>
          <rPr>
            <b/>
            <sz val="9"/>
            <color indexed="81"/>
            <rFont val="Tahoma"/>
            <family val="2"/>
          </rPr>
          <t>Jackson, Tricia:</t>
        </r>
        <r>
          <rPr>
            <sz val="9"/>
            <color indexed="81"/>
            <rFont val="Tahoma"/>
            <family val="2"/>
          </rPr>
          <t xml:space="preserve">
Source: EIA 923 Generator</t>
        </r>
      </text>
    </comment>
    <comment ref="M54" authorId="0">
      <text>
        <r>
          <rPr>
            <b/>
            <sz val="9"/>
            <color indexed="81"/>
            <rFont val="Tahoma"/>
            <family val="2"/>
          </rPr>
          <t>Jackson, Tricia:</t>
        </r>
        <r>
          <rPr>
            <sz val="9"/>
            <color indexed="81"/>
            <rFont val="Tahoma"/>
            <family val="2"/>
          </rPr>
          <t xml:space="preserve">
Source: EIA 923 tab1 estimated emissions from fuel consumption under same prime mover minus Robert E Ritchie boiler specific 
</t>
        </r>
      </text>
    </comment>
  </commentList>
</comments>
</file>

<file path=xl/comments2.xml><?xml version="1.0" encoding="utf-8"?>
<comments xmlns="http://schemas.openxmlformats.org/spreadsheetml/2006/main">
  <authors>
    <author>Jackson, Tricia</author>
  </authors>
  <commentList>
    <comment ref="I2" authorId="0">
      <text>
        <r>
          <rPr>
            <b/>
            <sz val="9"/>
            <color indexed="81"/>
            <rFont val="Tahoma"/>
            <family val="2"/>
          </rPr>
          <t>Jackson, Tricia:</t>
        </r>
        <r>
          <rPr>
            <sz val="9"/>
            <color indexed="81"/>
            <rFont val="Tahoma"/>
            <family val="2"/>
          </rPr>
          <t xml:space="preserve">
Source: EIA 923 Generator</t>
        </r>
      </text>
    </comment>
    <comment ref="M2" authorId="0">
      <text>
        <r>
          <rPr>
            <b/>
            <sz val="9"/>
            <color indexed="81"/>
            <rFont val="Tahoma"/>
            <family val="2"/>
          </rPr>
          <t>Jackson, Tricia:</t>
        </r>
        <r>
          <rPr>
            <sz val="9"/>
            <color indexed="81"/>
            <rFont val="Tahoma"/>
            <family val="2"/>
          </rPr>
          <t xml:space="preserve">
Source: AMPD</t>
        </r>
      </text>
    </comment>
    <comment ref="I3" authorId="0">
      <text>
        <r>
          <rPr>
            <b/>
            <sz val="9"/>
            <color indexed="81"/>
            <rFont val="Tahoma"/>
            <family val="2"/>
          </rPr>
          <t>Jackson, Tricia:</t>
        </r>
        <r>
          <rPr>
            <sz val="9"/>
            <color indexed="81"/>
            <rFont val="Tahoma"/>
            <family val="2"/>
          </rPr>
          <t xml:space="preserve">
Source: EIA 923 Generator</t>
        </r>
      </text>
    </comment>
    <comment ref="M3" authorId="0">
      <text>
        <r>
          <rPr>
            <b/>
            <sz val="9"/>
            <color indexed="81"/>
            <rFont val="Tahoma"/>
            <family val="2"/>
          </rPr>
          <t>Jackson, Tricia:</t>
        </r>
        <r>
          <rPr>
            <sz val="9"/>
            <color indexed="81"/>
            <rFont val="Tahoma"/>
            <family val="2"/>
          </rPr>
          <t xml:space="preserve">
Source: AMPD</t>
        </r>
      </text>
    </comment>
    <comment ref="I4" authorId="0">
      <text>
        <r>
          <rPr>
            <b/>
            <sz val="9"/>
            <color indexed="81"/>
            <rFont val="Tahoma"/>
            <family val="2"/>
          </rPr>
          <t>Jackson, Tricia:</t>
        </r>
        <r>
          <rPr>
            <sz val="9"/>
            <color indexed="81"/>
            <rFont val="Tahoma"/>
            <family val="2"/>
          </rPr>
          <t xml:space="preserve">
Source: EIA 923 Generator</t>
        </r>
      </text>
    </comment>
    <comment ref="M4" authorId="0">
      <text>
        <r>
          <rPr>
            <b/>
            <sz val="9"/>
            <color indexed="81"/>
            <rFont val="Tahoma"/>
            <family val="2"/>
          </rPr>
          <t>Jackson, Tricia:</t>
        </r>
        <r>
          <rPr>
            <sz val="9"/>
            <color indexed="81"/>
            <rFont val="Tahoma"/>
            <family val="2"/>
          </rPr>
          <t xml:space="preserve">
Source: AMPD</t>
        </r>
      </text>
    </comment>
    <comment ref="I5" authorId="0">
      <text>
        <r>
          <rPr>
            <b/>
            <sz val="9"/>
            <color indexed="81"/>
            <rFont val="Tahoma"/>
            <family val="2"/>
          </rPr>
          <t>Jackson, Tricia:</t>
        </r>
        <r>
          <rPr>
            <sz val="9"/>
            <color indexed="81"/>
            <rFont val="Tahoma"/>
            <family val="2"/>
          </rPr>
          <t xml:space="preserve">
Source: EIA 923 Generator</t>
        </r>
      </text>
    </comment>
    <comment ref="M5" authorId="0">
      <text>
        <r>
          <rPr>
            <b/>
            <sz val="9"/>
            <color indexed="81"/>
            <rFont val="Tahoma"/>
            <family val="2"/>
          </rPr>
          <t>Jackson, Tricia:</t>
        </r>
        <r>
          <rPr>
            <sz val="9"/>
            <color indexed="81"/>
            <rFont val="Tahoma"/>
            <family val="2"/>
          </rPr>
          <t xml:space="preserve">
Source: AMPD</t>
        </r>
      </text>
    </comment>
    <comment ref="I6" authorId="0">
      <text>
        <r>
          <rPr>
            <b/>
            <sz val="9"/>
            <color indexed="81"/>
            <rFont val="Tahoma"/>
            <family val="2"/>
          </rPr>
          <t>Jackson, Tricia:</t>
        </r>
        <r>
          <rPr>
            <sz val="9"/>
            <color indexed="81"/>
            <rFont val="Tahoma"/>
            <family val="2"/>
          </rPr>
          <t xml:space="preserve">
Source: EIA 923 Generator</t>
        </r>
      </text>
    </comment>
    <comment ref="M6" authorId="0">
      <text>
        <r>
          <rPr>
            <b/>
            <sz val="9"/>
            <color indexed="81"/>
            <rFont val="Tahoma"/>
            <family val="2"/>
          </rPr>
          <t>Jackson, Tricia:</t>
        </r>
        <r>
          <rPr>
            <sz val="9"/>
            <color indexed="81"/>
            <rFont val="Tahoma"/>
            <family val="2"/>
          </rPr>
          <t xml:space="preserve">
Source: AMPD</t>
        </r>
      </text>
    </comment>
    <comment ref="I7" authorId="0">
      <text>
        <r>
          <rPr>
            <b/>
            <sz val="9"/>
            <color indexed="81"/>
            <rFont val="Tahoma"/>
            <family val="2"/>
          </rPr>
          <t>Jackson, Tricia:</t>
        </r>
        <r>
          <rPr>
            <sz val="9"/>
            <color indexed="81"/>
            <rFont val="Tahoma"/>
            <family val="2"/>
          </rPr>
          <t xml:space="preserve">
Source: EIA 923 Generator</t>
        </r>
      </text>
    </comment>
    <comment ref="M7" authorId="0">
      <text>
        <r>
          <rPr>
            <b/>
            <sz val="9"/>
            <color indexed="81"/>
            <rFont val="Tahoma"/>
            <family val="2"/>
          </rPr>
          <t>Jackson, Tricia:</t>
        </r>
        <r>
          <rPr>
            <sz val="9"/>
            <color indexed="81"/>
            <rFont val="Tahoma"/>
            <family val="2"/>
          </rPr>
          <t xml:space="preserve">
Source: AMPD</t>
        </r>
      </text>
    </comment>
    <comment ref="I8" authorId="0">
      <text>
        <r>
          <rPr>
            <b/>
            <sz val="9"/>
            <color indexed="81"/>
            <rFont val="Tahoma"/>
            <family val="2"/>
          </rPr>
          <t>Jackson, Tricia:</t>
        </r>
        <r>
          <rPr>
            <sz val="9"/>
            <color indexed="81"/>
            <rFont val="Tahoma"/>
            <family val="2"/>
          </rPr>
          <t xml:space="preserve">
CA+CT aggregated then distributed according NP capacity </t>
        </r>
      </text>
    </comment>
    <comment ref="M8" authorId="0">
      <text>
        <r>
          <rPr>
            <b/>
            <sz val="9"/>
            <color indexed="81"/>
            <rFont val="Tahoma"/>
            <family val="2"/>
          </rPr>
          <t>Jackson, Tricia:</t>
        </r>
        <r>
          <rPr>
            <sz val="9"/>
            <color indexed="81"/>
            <rFont val="Tahoma"/>
            <family val="2"/>
          </rPr>
          <t xml:space="preserve">
AMPD values for CTG1 and CTG 2 added then distributed across all units according to NP capacity</t>
        </r>
      </text>
    </comment>
    <comment ref="I9" authorId="0">
      <text>
        <r>
          <rPr>
            <b/>
            <sz val="9"/>
            <color indexed="81"/>
            <rFont val="Tahoma"/>
            <family val="2"/>
          </rPr>
          <t>Jackson, Tricia:</t>
        </r>
        <r>
          <rPr>
            <sz val="9"/>
            <color indexed="81"/>
            <rFont val="Tahoma"/>
            <family val="2"/>
          </rPr>
          <t xml:space="preserve">
CA+CT aggregated then distributed according NP capacity </t>
        </r>
      </text>
    </comment>
    <comment ref="M9" authorId="0">
      <text>
        <r>
          <rPr>
            <b/>
            <sz val="9"/>
            <color indexed="81"/>
            <rFont val="Tahoma"/>
            <family val="2"/>
          </rPr>
          <t>Jackson, Tricia:</t>
        </r>
        <r>
          <rPr>
            <sz val="9"/>
            <color indexed="81"/>
            <rFont val="Tahoma"/>
            <family val="2"/>
          </rPr>
          <t xml:space="preserve">
AMPD values for CTG1 and CTG 2 added then distributed across all units according to NP capacity</t>
        </r>
      </text>
    </comment>
    <comment ref="I10" authorId="0">
      <text>
        <r>
          <rPr>
            <b/>
            <sz val="9"/>
            <color indexed="81"/>
            <rFont val="Tahoma"/>
            <family val="2"/>
          </rPr>
          <t>Jackson, Tricia:</t>
        </r>
        <r>
          <rPr>
            <sz val="9"/>
            <color indexed="81"/>
            <rFont val="Tahoma"/>
            <family val="2"/>
          </rPr>
          <t xml:space="preserve">
CA+CT aggregated then distributed according NP capacity </t>
        </r>
      </text>
    </comment>
    <comment ref="M10" authorId="0">
      <text>
        <r>
          <rPr>
            <b/>
            <sz val="9"/>
            <color indexed="81"/>
            <rFont val="Tahoma"/>
            <family val="2"/>
          </rPr>
          <t>Jackson, Tricia:</t>
        </r>
        <r>
          <rPr>
            <sz val="9"/>
            <color indexed="81"/>
            <rFont val="Tahoma"/>
            <family val="2"/>
          </rPr>
          <t xml:space="preserve">
AMPD values for CTG1 and CTG 2 added then distributed across all units according to NP capacity</t>
        </r>
      </text>
    </comment>
    <comment ref="I11" authorId="0">
      <text>
        <r>
          <rPr>
            <b/>
            <sz val="9"/>
            <color indexed="81"/>
            <rFont val="Tahoma"/>
            <family val="2"/>
          </rPr>
          <t>Jackson, Tricia:</t>
        </r>
        <r>
          <rPr>
            <sz val="9"/>
            <color indexed="81"/>
            <rFont val="Tahoma"/>
            <family val="2"/>
          </rPr>
          <t xml:space="preserve">
CA+CT aggregated then distributed according NP capacity </t>
        </r>
      </text>
    </comment>
    <comment ref="M11" authorId="0">
      <text>
        <r>
          <rPr>
            <b/>
            <sz val="9"/>
            <color indexed="81"/>
            <rFont val="Tahoma"/>
            <family val="2"/>
          </rPr>
          <t>Jackson, Tricia:</t>
        </r>
        <r>
          <rPr>
            <sz val="9"/>
            <color indexed="81"/>
            <rFont val="Tahoma"/>
            <family val="2"/>
          </rPr>
          <t xml:space="preserve">
AMPD emissions for G1-G7 summed then distributed across all units</t>
        </r>
      </text>
    </comment>
    <comment ref="I12" authorId="0">
      <text>
        <r>
          <rPr>
            <b/>
            <sz val="9"/>
            <color indexed="81"/>
            <rFont val="Tahoma"/>
            <family val="2"/>
          </rPr>
          <t>Jackson, Tricia:</t>
        </r>
        <r>
          <rPr>
            <sz val="9"/>
            <color indexed="81"/>
            <rFont val="Tahoma"/>
            <family val="2"/>
          </rPr>
          <t xml:space="preserve">
CA+CT aggregated then distributed according NP capacity </t>
        </r>
      </text>
    </comment>
    <comment ref="M12" authorId="0">
      <text>
        <r>
          <rPr>
            <b/>
            <sz val="9"/>
            <color indexed="81"/>
            <rFont val="Tahoma"/>
            <family val="2"/>
          </rPr>
          <t>Jackson, Tricia:</t>
        </r>
        <r>
          <rPr>
            <sz val="9"/>
            <color indexed="81"/>
            <rFont val="Tahoma"/>
            <family val="2"/>
          </rPr>
          <t xml:space="preserve">
AMPD emissions for G1-G7 summed then distributed across all units</t>
        </r>
      </text>
    </comment>
    <comment ref="I13" authorId="0">
      <text>
        <r>
          <rPr>
            <b/>
            <sz val="9"/>
            <color indexed="81"/>
            <rFont val="Tahoma"/>
            <family val="2"/>
          </rPr>
          <t>Jackson, Tricia:</t>
        </r>
        <r>
          <rPr>
            <sz val="9"/>
            <color indexed="81"/>
            <rFont val="Tahoma"/>
            <family val="2"/>
          </rPr>
          <t xml:space="preserve">
CA+CT aggregated then distributed according NP capacity </t>
        </r>
      </text>
    </comment>
    <comment ref="M13" authorId="0">
      <text>
        <r>
          <rPr>
            <b/>
            <sz val="9"/>
            <color indexed="81"/>
            <rFont val="Tahoma"/>
            <family val="2"/>
          </rPr>
          <t>Jackson, Tricia:</t>
        </r>
        <r>
          <rPr>
            <sz val="9"/>
            <color indexed="81"/>
            <rFont val="Tahoma"/>
            <family val="2"/>
          </rPr>
          <t xml:space="preserve">
AMPD emissions for G1-G7 summed then distributed across all units</t>
        </r>
      </text>
    </comment>
    <comment ref="I14" authorId="0">
      <text>
        <r>
          <rPr>
            <b/>
            <sz val="9"/>
            <color indexed="81"/>
            <rFont val="Tahoma"/>
            <family val="2"/>
          </rPr>
          <t>Jackson, Tricia:</t>
        </r>
        <r>
          <rPr>
            <sz val="9"/>
            <color indexed="81"/>
            <rFont val="Tahoma"/>
            <family val="2"/>
          </rPr>
          <t xml:space="preserve">
CA+CT aggregated then distributed according NP capacity </t>
        </r>
      </text>
    </comment>
    <comment ref="M14" authorId="0">
      <text>
        <r>
          <rPr>
            <b/>
            <sz val="9"/>
            <color indexed="81"/>
            <rFont val="Tahoma"/>
            <family val="2"/>
          </rPr>
          <t>Jackson, Tricia:</t>
        </r>
        <r>
          <rPr>
            <sz val="9"/>
            <color indexed="81"/>
            <rFont val="Tahoma"/>
            <family val="2"/>
          </rPr>
          <t xml:space="preserve">
AMPD emissions for G1-G7 summed then distributed across all units</t>
        </r>
      </text>
    </comment>
    <comment ref="I15" authorId="0">
      <text>
        <r>
          <rPr>
            <b/>
            <sz val="9"/>
            <color indexed="81"/>
            <rFont val="Tahoma"/>
            <family val="2"/>
          </rPr>
          <t>Jackson, Tricia:</t>
        </r>
        <r>
          <rPr>
            <sz val="9"/>
            <color indexed="81"/>
            <rFont val="Tahoma"/>
            <family val="2"/>
          </rPr>
          <t xml:space="preserve">
CA+CT aggregated then distributed according NP capacity </t>
        </r>
      </text>
    </comment>
    <comment ref="M15" authorId="0">
      <text>
        <r>
          <rPr>
            <b/>
            <sz val="9"/>
            <color indexed="81"/>
            <rFont val="Tahoma"/>
            <family val="2"/>
          </rPr>
          <t>Jackson, Tricia:</t>
        </r>
        <r>
          <rPr>
            <sz val="9"/>
            <color indexed="81"/>
            <rFont val="Tahoma"/>
            <family val="2"/>
          </rPr>
          <t xml:space="preserve">
AMPD emissions for G1-G7 summed then distributed across all units</t>
        </r>
      </text>
    </comment>
    <comment ref="I16" authorId="0">
      <text>
        <r>
          <rPr>
            <b/>
            <sz val="9"/>
            <color indexed="81"/>
            <rFont val="Tahoma"/>
            <family val="2"/>
          </rPr>
          <t>Jackson, Tricia:</t>
        </r>
        <r>
          <rPr>
            <sz val="9"/>
            <color indexed="81"/>
            <rFont val="Tahoma"/>
            <family val="2"/>
          </rPr>
          <t xml:space="preserve">
CA+CT aggregated then distributed according NP capacity </t>
        </r>
      </text>
    </comment>
    <comment ref="M16" authorId="0">
      <text>
        <r>
          <rPr>
            <b/>
            <sz val="9"/>
            <color indexed="81"/>
            <rFont val="Tahoma"/>
            <family val="2"/>
          </rPr>
          <t>Jackson, Tricia:</t>
        </r>
        <r>
          <rPr>
            <sz val="9"/>
            <color indexed="81"/>
            <rFont val="Tahoma"/>
            <family val="2"/>
          </rPr>
          <t xml:space="preserve">
AMPD emissions for G1-G7 summed then distributed across all units</t>
        </r>
      </text>
    </comment>
    <comment ref="I17" authorId="0">
      <text>
        <r>
          <rPr>
            <b/>
            <sz val="9"/>
            <color indexed="81"/>
            <rFont val="Tahoma"/>
            <family val="2"/>
          </rPr>
          <t>Jackson, Tricia:</t>
        </r>
        <r>
          <rPr>
            <sz val="9"/>
            <color indexed="81"/>
            <rFont val="Tahoma"/>
            <family val="2"/>
          </rPr>
          <t xml:space="preserve">
CA+CT aggregated then distributed according NP capacity </t>
        </r>
      </text>
    </comment>
    <comment ref="M17" authorId="0">
      <text>
        <r>
          <rPr>
            <b/>
            <sz val="9"/>
            <color indexed="81"/>
            <rFont val="Tahoma"/>
            <family val="2"/>
          </rPr>
          <t>Jackson, Tricia:</t>
        </r>
        <r>
          <rPr>
            <sz val="9"/>
            <color indexed="81"/>
            <rFont val="Tahoma"/>
            <family val="2"/>
          </rPr>
          <t xml:space="preserve">
AMPD emissions for G1-G7 summed then distributed across all units</t>
        </r>
      </text>
    </comment>
    <comment ref="I18" authorId="0">
      <text>
        <r>
          <rPr>
            <b/>
            <sz val="9"/>
            <color indexed="81"/>
            <rFont val="Tahoma"/>
            <family val="2"/>
          </rPr>
          <t>Jackson, Tricia:</t>
        </r>
        <r>
          <rPr>
            <sz val="9"/>
            <color indexed="81"/>
            <rFont val="Tahoma"/>
            <family val="2"/>
          </rPr>
          <t xml:space="preserve">
CA+CT aggregated then distributed according NP capacity </t>
        </r>
      </text>
    </comment>
    <comment ref="M18" authorId="0">
      <text>
        <r>
          <rPr>
            <b/>
            <sz val="9"/>
            <color indexed="81"/>
            <rFont val="Tahoma"/>
            <family val="2"/>
          </rPr>
          <t>Jackson, Tricia:</t>
        </r>
        <r>
          <rPr>
            <sz val="9"/>
            <color indexed="81"/>
            <rFont val="Tahoma"/>
            <family val="2"/>
          </rPr>
          <t xml:space="preserve">
AMPD emissions for G1-G7 summed then distributed across all units</t>
        </r>
      </text>
    </comment>
    <comment ref="I19" authorId="0">
      <text>
        <r>
          <rPr>
            <b/>
            <sz val="9"/>
            <color indexed="81"/>
            <rFont val="Tahoma"/>
            <family val="2"/>
          </rPr>
          <t>Jackson, Tricia:</t>
        </r>
        <r>
          <rPr>
            <sz val="9"/>
            <color indexed="81"/>
            <rFont val="Tahoma"/>
            <family val="2"/>
          </rPr>
          <t xml:space="preserve">
CA+CT aggregated then distributed according NP capacity </t>
        </r>
      </text>
    </comment>
    <comment ref="M19" authorId="0">
      <text>
        <r>
          <rPr>
            <b/>
            <sz val="9"/>
            <color indexed="81"/>
            <rFont val="Tahoma"/>
            <family val="2"/>
          </rPr>
          <t>Jackson, Tricia:</t>
        </r>
        <r>
          <rPr>
            <sz val="9"/>
            <color indexed="81"/>
            <rFont val="Tahoma"/>
            <family val="2"/>
          </rPr>
          <t xml:space="preserve">
AMPD emissions for G1-G7 summed then distributed across all units</t>
        </r>
      </text>
    </comment>
    <comment ref="I20" authorId="0">
      <text>
        <r>
          <rPr>
            <b/>
            <sz val="9"/>
            <color indexed="81"/>
            <rFont val="Tahoma"/>
            <family val="2"/>
          </rPr>
          <t>Jackson, Tricia:</t>
        </r>
        <r>
          <rPr>
            <sz val="9"/>
            <color indexed="81"/>
            <rFont val="Tahoma"/>
            <family val="2"/>
          </rPr>
          <t xml:space="preserve">
CA+CT aggregated then distributed according NP capacity </t>
        </r>
      </text>
    </comment>
    <comment ref="M20" authorId="0">
      <text>
        <r>
          <rPr>
            <b/>
            <sz val="9"/>
            <color indexed="81"/>
            <rFont val="Tahoma"/>
            <family val="2"/>
          </rPr>
          <t>Jackson, Tricia:</t>
        </r>
        <r>
          <rPr>
            <sz val="9"/>
            <color indexed="81"/>
            <rFont val="Tahoma"/>
            <family val="2"/>
          </rPr>
          <t xml:space="preserve">
Sum of emissions estimated from plant-level fuel consumption for both CA and CT distributed across all units </t>
        </r>
      </text>
    </comment>
    <comment ref="I21" authorId="0">
      <text>
        <r>
          <rPr>
            <b/>
            <sz val="9"/>
            <color indexed="81"/>
            <rFont val="Tahoma"/>
            <family val="2"/>
          </rPr>
          <t>Jackson, Tricia:</t>
        </r>
        <r>
          <rPr>
            <sz val="9"/>
            <color indexed="81"/>
            <rFont val="Tahoma"/>
            <family val="2"/>
          </rPr>
          <t xml:space="preserve">
CA+CT aggregated then distributed according NP capacity </t>
        </r>
      </text>
    </comment>
    <comment ref="M21" authorId="0">
      <text>
        <r>
          <rPr>
            <b/>
            <sz val="9"/>
            <color indexed="81"/>
            <rFont val="Tahoma"/>
            <family val="2"/>
          </rPr>
          <t>Jackson, Tricia:</t>
        </r>
        <r>
          <rPr>
            <sz val="9"/>
            <color indexed="81"/>
            <rFont val="Tahoma"/>
            <family val="2"/>
          </rPr>
          <t xml:space="preserve">
Sum of emissions estimated from plant-level fuel consumption for both CA and CT distributed across all units </t>
        </r>
      </text>
    </comment>
    <comment ref="I22" authorId="0">
      <text>
        <r>
          <rPr>
            <b/>
            <sz val="9"/>
            <color indexed="81"/>
            <rFont val="Tahoma"/>
            <family val="2"/>
          </rPr>
          <t>Jackson, Tricia:</t>
        </r>
        <r>
          <rPr>
            <sz val="9"/>
            <color indexed="81"/>
            <rFont val="Tahoma"/>
            <family val="2"/>
          </rPr>
          <t xml:space="preserve">
CA+CT aggregated then distributed according NP capacity </t>
        </r>
      </text>
    </comment>
    <comment ref="M22" authorId="0">
      <text>
        <r>
          <rPr>
            <b/>
            <sz val="9"/>
            <color indexed="81"/>
            <rFont val="Tahoma"/>
            <family val="2"/>
          </rPr>
          <t>Jackson, Tricia:</t>
        </r>
        <r>
          <rPr>
            <sz val="9"/>
            <color indexed="81"/>
            <rFont val="Tahoma"/>
            <family val="2"/>
          </rPr>
          <t xml:space="preserve">
Sum of emissions estimated from plant-level fuel consumption for both CA and CT distributed across all units </t>
        </r>
      </text>
    </comment>
    <comment ref="I23" authorId="0">
      <text>
        <r>
          <rPr>
            <b/>
            <sz val="9"/>
            <color indexed="81"/>
            <rFont val="Tahoma"/>
            <family val="2"/>
          </rPr>
          <t>Jackson, Tricia:</t>
        </r>
        <r>
          <rPr>
            <sz val="9"/>
            <color indexed="81"/>
            <rFont val="Tahoma"/>
            <family val="2"/>
          </rPr>
          <t xml:space="preserve">
CA+CT aggregated then distributed according NP capacity </t>
        </r>
      </text>
    </comment>
    <comment ref="M23" authorId="0">
      <text>
        <r>
          <rPr>
            <b/>
            <sz val="9"/>
            <color indexed="81"/>
            <rFont val="Tahoma"/>
            <family val="2"/>
          </rPr>
          <t>Jackson, Tricia:</t>
        </r>
        <r>
          <rPr>
            <sz val="9"/>
            <color indexed="81"/>
            <rFont val="Tahoma"/>
            <family val="2"/>
          </rPr>
          <t xml:space="preserve">
AMPD value for CT1 and CT2 summed and distributed to all units according to NP capacity</t>
        </r>
      </text>
    </comment>
    <comment ref="I24" authorId="0">
      <text>
        <r>
          <rPr>
            <b/>
            <sz val="9"/>
            <color indexed="81"/>
            <rFont val="Tahoma"/>
            <family val="2"/>
          </rPr>
          <t>Jackson, Tricia:</t>
        </r>
        <r>
          <rPr>
            <sz val="9"/>
            <color indexed="81"/>
            <rFont val="Tahoma"/>
            <family val="2"/>
          </rPr>
          <t xml:space="preserve">
CA+CT aggregated then distributed according NP capacity </t>
        </r>
      </text>
    </comment>
    <comment ref="M24" authorId="0">
      <text>
        <r>
          <rPr>
            <b/>
            <sz val="9"/>
            <color indexed="81"/>
            <rFont val="Tahoma"/>
            <family val="2"/>
          </rPr>
          <t>Jackson, Tricia:</t>
        </r>
        <r>
          <rPr>
            <sz val="9"/>
            <color indexed="81"/>
            <rFont val="Tahoma"/>
            <family val="2"/>
          </rPr>
          <t xml:space="preserve">
AMPD value for CT1 and CT2 summed and distributed to all units according to NP capacity</t>
        </r>
      </text>
    </comment>
    <comment ref="I25" authorId="0">
      <text>
        <r>
          <rPr>
            <b/>
            <sz val="9"/>
            <color indexed="81"/>
            <rFont val="Tahoma"/>
            <family val="2"/>
          </rPr>
          <t>Jackson, Tricia:</t>
        </r>
        <r>
          <rPr>
            <sz val="9"/>
            <color indexed="81"/>
            <rFont val="Tahoma"/>
            <family val="2"/>
          </rPr>
          <t xml:space="preserve">
CA+CT aggregated then distributed according NP capacity </t>
        </r>
      </text>
    </comment>
    <comment ref="M25" authorId="0">
      <text>
        <r>
          <rPr>
            <b/>
            <sz val="9"/>
            <color indexed="81"/>
            <rFont val="Tahoma"/>
            <family val="2"/>
          </rPr>
          <t>Jackson, Tricia:</t>
        </r>
        <r>
          <rPr>
            <sz val="9"/>
            <color indexed="81"/>
            <rFont val="Tahoma"/>
            <family val="2"/>
          </rPr>
          <t xml:space="preserve">
AMPD value for CT1 and CT2 summed and distributed to all units according to NP capacity</t>
        </r>
      </text>
    </comment>
    <comment ref="I26" authorId="0">
      <text>
        <r>
          <rPr>
            <b/>
            <sz val="9"/>
            <color indexed="81"/>
            <rFont val="Tahoma"/>
            <family val="2"/>
          </rPr>
          <t>Jackson, Tricia:</t>
        </r>
        <r>
          <rPr>
            <sz val="9"/>
            <color indexed="81"/>
            <rFont val="Tahoma"/>
            <family val="2"/>
          </rPr>
          <t xml:space="preserve">
CA+CT aggregated then distributed according NP capacity </t>
        </r>
      </text>
    </comment>
    <comment ref="J26" authorId="0">
      <text>
        <r>
          <rPr>
            <b/>
            <sz val="9"/>
            <color indexed="81"/>
            <rFont val="Tahoma"/>
            <family val="2"/>
          </rPr>
          <t>Jackson, Tricia:</t>
        </r>
        <r>
          <rPr>
            <sz val="9"/>
            <color indexed="81"/>
            <rFont val="Tahoma"/>
            <family val="2"/>
          </rPr>
          <t xml:space="preserve">
electric fuel consumption and total fuel consumption for all units aggregated before calculating EIA ratio for entire plant</t>
        </r>
      </text>
    </comment>
    <comment ref="M26" authorId="0">
      <text>
        <r>
          <rPr>
            <b/>
            <sz val="9"/>
            <color indexed="81"/>
            <rFont val="Tahoma"/>
            <family val="2"/>
          </rPr>
          <t>Jackson, Tricia:</t>
        </r>
        <r>
          <rPr>
            <sz val="9"/>
            <color indexed="81"/>
            <rFont val="Tahoma"/>
            <family val="2"/>
          </rPr>
          <t xml:space="preserve">
AMPD value of CT01 distributed across all units</t>
        </r>
      </text>
    </comment>
    <comment ref="I27" authorId="0">
      <text>
        <r>
          <rPr>
            <b/>
            <sz val="9"/>
            <color indexed="81"/>
            <rFont val="Tahoma"/>
            <family val="2"/>
          </rPr>
          <t>Jackson, Tricia:</t>
        </r>
        <r>
          <rPr>
            <sz val="9"/>
            <color indexed="81"/>
            <rFont val="Tahoma"/>
            <family val="2"/>
          </rPr>
          <t xml:space="preserve">
CA+CT aggregated then distributed according NP capacity </t>
        </r>
      </text>
    </comment>
    <comment ref="J27" authorId="0">
      <text>
        <r>
          <rPr>
            <b/>
            <sz val="9"/>
            <color indexed="81"/>
            <rFont val="Tahoma"/>
            <family val="2"/>
          </rPr>
          <t>Jackson, Tricia:</t>
        </r>
        <r>
          <rPr>
            <sz val="9"/>
            <color indexed="81"/>
            <rFont val="Tahoma"/>
            <family val="2"/>
          </rPr>
          <t xml:space="preserve">
electric fuel consumption and total fuel consumption for all units aggregated before calculating EIA ratio for entire plant</t>
        </r>
      </text>
    </comment>
    <comment ref="M27" authorId="0">
      <text>
        <r>
          <rPr>
            <b/>
            <sz val="9"/>
            <color indexed="81"/>
            <rFont val="Tahoma"/>
            <family val="2"/>
          </rPr>
          <t>Jackson, Tricia:</t>
        </r>
        <r>
          <rPr>
            <sz val="9"/>
            <color indexed="81"/>
            <rFont val="Tahoma"/>
            <family val="2"/>
          </rPr>
          <t xml:space="preserve">
AMPD value of CT01 distributed across all units</t>
        </r>
      </text>
    </comment>
    <comment ref="I28" authorId="0">
      <text>
        <r>
          <rPr>
            <b/>
            <sz val="9"/>
            <color indexed="81"/>
            <rFont val="Tahoma"/>
            <family val="2"/>
          </rPr>
          <t>Jackson, Tricia:</t>
        </r>
        <r>
          <rPr>
            <sz val="9"/>
            <color indexed="81"/>
            <rFont val="Tahoma"/>
            <family val="2"/>
          </rPr>
          <t xml:space="preserve">
CA+CT aggregated then distributed according NP capacity </t>
        </r>
      </text>
    </comment>
    <comment ref="M28" authorId="0">
      <text>
        <r>
          <rPr>
            <b/>
            <sz val="9"/>
            <color indexed="81"/>
            <rFont val="Tahoma"/>
            <family val="2"/>
          </rPr>
          <t>Jackson, Tricia:</t>
        </r>
        <r>
          <rPr>
            <sz val="9"/>
            <color indexed="81"/>
            <rFont val="Tahoma"/>
            <family val="2"/>
          </rPr>
          <t xml:space="preserve">
AMPD value for unit 2 distributed across all units</t>
        </r>
      </text>
    </comment>
    <comment ref="I29" authorId="0">
      <text>
        <r>
          <rPr>
            <b/>
            <sz val="9"/>
            <color indexed="81"/>
            <rFont val="Tahoma"/>
            <family val="2"/>
          </rPr>
          <t>Jackson, Tricia:</t>
        </r>
        <r>
          <rPr>
            <sz val="9"/>
            <color indexed="81"/>
            <rFont val="Tahoma"/>
            <family val="2"/>
          </rPr>
          <t xml:space="preserve">
CA+CT aggregated then distributed according NP capacity </t>
        </r>
      </text>
    </comment>
    <comment ref="M29" authorId="0">
      <text>
        <r>
          <rPr>
            <b/>
            <sz val="9"/>
            <color indexed="81"/>
            <rFont val="Tahoma"/>
            <family val="2"/>
          </rPr>
          <t>Jackson, Tricia:</t>
        </r>
        <r>
          <rPr>
            <sz val="9"/>
            <color indexed="81"/>
            <rFont val="Tahoma"/>
            <family val="2"/>
          </rPr>
          <t xml:space="preserve">
AMPD value for unit 2 distributed across all units</t>
        </r>
      </text>
    </comment>
    <comment ref="I30" authorId="0">
      <text>
        <r>
          <rPr>
            <b/>
            <sz val="9"/>
            <color indexed="81"/>
            <rFont val="Tahoma"/>
            <family val="2"/>
          </rPr>
          <t>Jackson, Tricia:</t>
        </r>
        <r>
          <rPr>
            <sz val="9"/>
            <color indexed="81"/>
            <rFont val="Tahoma"/>
            <family val="2"/>
          </rPr>
          <t xml:space="preserve">
CA+CT aggregated then distributed according NP capacity </t>
        </r>
      </text>
    </comment>
    <comment ref="M30" authorId="0">
      <text>
        <r>
          <rPr>
            <b/>
            <sz val="9"/>
            <color indexed="81"/>
            <rFont val="Tahoma"/>
            <family val="2"/>
          </rPr>
          <t>Jackson, Tricia:</t>
        </r>
        <r>
          <rPr>
            <sz val="9"/>
            <color indexed="81"/>
            <rFont val="Tahoma"/>
            <family val="2"/>
          </rPr>
          <t xml:space="preserve">
AMPD values for CTG1-CTG8 summed then distributed across all units according to NP </t>
        </r>
      </text>
    </comment>
    <comment ref="I31" authorId="0">
      <text>
        <r>
          <rPr>
            <b/>
            <sz val="9"/>
            <color indexed="81"/>
            <rFont val="Tahoma"/>
            <family val="2"/>
          </rPr>
          <t>Jackson, Tricia:</t>
        </r>
        <r>
          <rPr>
            <sz val="9"/>
            <color indexed="81"/>
            <rFont val="Tahoma"/>
            <family val="2"/>
          </rPr>
          <t xml:space="preserve">
CA+CT aggregated then distributed according NP capacity </t>
        </r>
      </text>
    </comment>
    <comment ref="M31" authorId="0">
      <text>
        <r>
          <rPr>
            <b/>
            <sz val="9"/>
            <color indexed="81"/>
            <rFont val="Tahoma"/>
            <family val="2"/>
          </rPr>
          <t>Jackson, Tricia:</t>
        </r>
        <r>
          <rPr>
            <sz val="9"/>
            <color indexed="81"/>
            <rFont val="Tahoma"/>
            <family val="2"/>
          </rPr>
          <t xml:space="preserve">
AMPD values for CTG1-CTG8 summed then distributed across all units according to NP </t>
        </r>
      </text>
    </comment>
    <comment ref="I32" authorId="0">
      <text>
        <r>
          <rPr>
            <b/>
            <sz val="9"/>
            <color indexed="81"/>
            <rFont val="Tahoma"/>
            <family val="2"/>
          </rPr>
          <t>Jackson, Tricia:</t>
        </r>
        <r>
          <rPr>
            <sz val="9"/>
            <color indexed="81"/>
            <rFont val="Tahoma"/>
            <family val="2"/>
          </rPr>
          <t xml:space="preserve">
CA+CT aggregated then distributed according NP capacity </t>
        </r>
      </text>
    </comment>
    <comment ref="M32" authorId="0">
      <text>
        <r>
          <rPr>
            <b/>
            <sz val="9"/>
            <color indexed="81"/>
            <rFont val="Tahoma"/>
            <family val="2"/>
          </rPr>
          <t>Jackson, Tricia:</t>
        </r>
        <r>
          <rPr>
            <sz val="9"/>
            <color indexed="81"/>
            <rFont val="Tahoma"/>
            <family val="2"/>
          </rPr>
          <t xml:space="preserve">
AMPD values for CTG1-CTG8 summed then distributed across all units according to NP </t>
        </r>
      </text>
    </comment>
    <comment ref="I33" authorId="0">
      <text>
        <r>
          <rPr>
            <b/>
            <sz val="9"/>
            <color indexed="81"/>
            <rFont val="Tahoma"/>
            <family val="2"/>
          </rPr>
          <t>Jackson, Tricia:</t>
        </r>
        <r>
          <rPr>
            <sz val="9"/>
            <color indexed="81"/>
            <rFont val="Tahoma"/>
            <family val="2"/>
          </rPr>
          <t xml:space="preserve">
CA+CT aggregated then distributed according NP capacity </t>
        </r>
      </text>
    </comment>
    <comment ref="M33" authorId="0">
      <text>
        <r>
          <rPr>
            <b/>
            <sz val="9"/>
            <color indexed="81"/>
            <rFont val="Tahoma"/>
            <family val="2"/>
          </rPr>
          <t>Jackson, Tricia:</t>
        </r>
        <r>
          <rPr>
            <sz val="9"/>
            <color indexed="81"/>
            <rFont val="Tahoma"/>
            <family val="2"/>
          </rPr>
          <t xml:space="preserve">
AMPD values for CTG1-CTG8 summed then distributed across all units according to NP </t>
        </r>
      </text>
    </comment>
    <comment ref="I34" authorId="0">
      <text>
        <r>
          <rPr>
            <b/>
            <sz val="9"/>
            <color indexed="81"/>
            <rFont val="Tahoma"/>
            <family val="2"/>
          </rPr>
          <t>Jackson, Tricia:</t>
        </r>
        <r>
          <rPr>
            <sz val="9"/>
            <color indexed="81"/>
            <rFont val="Tahoma"/>
            <family val="2"/>
          </rPr>
          <t xml:space="preserve">
CA+CT aggregated then distributed according NP capacity </t>
        </r>
      </text>
    </comment>
    <comment ref="M34" authorId="0">
      <text>
        <r>
          <rPr>
            <b/>
            <sz val="9"/>
            <color indexed="81"/>
            <rFont val="Tahoma"/>
            <family val="2"/>
          </rPr>
          <t>Jackson, Tricia:</t>
        </r>
        <r>
          <rPr>
            <sz val="9"/>
            <color indexed="81"/>
            <rFont val="Tahoma"/>
            <family val="2"/>
          </rPr>
          <t xml:space="preserve">
AMPD values for CTG1-CTG8 summed then distributed across all units according to NP </t>
        </r>
      </text>
    </comment>
    <comment ref="I35" authorId="0">
      <text>
        <r>
          <rPr>
            <b/>
            <sz val="9"/>
            <color indexed="81"/>
            <rFont val="Tahoma"/>
            <family val="2"/>
          </rPr>
          <t>Jackson, Tricia:</t>
        </r>
        <r>
          <rPr>
            <sz val="9"/>
            <color indexed="81"/>
            <rFont val="Tahoma"/>
            <family val="2"/>
          </rPr>
          <t xml:space="preserve">
CA+CT aggregated then distributed according NP capacity </t>
        </r>
      </text>
    </comment>
    <comment ref="M35" authorId="0">
      <text>
        <r>
          <rPr>
            <b/>
            <sz val="9"/>
            <color indexed="81"/>
            <rFont val="Tahoma"/>
            <family val="2"/>
          </rPr>
          <t>Jackson, Tricia:</t>
        </r>
        <r>
          <rPr>
            <sz val="9"/>
            <color indexed="81"/>
            <rFont val="Tahoma"/>
            <family val="2"/>
          </rPr>
          <t xml:space="preserve">
AMPD values for CTG1-CTG8 summed then distributed across all units according to NP </t>
        </r>
      </text>
    </comment>
    <comment ref="I36" authorId="0">
      <text>
        <r>
          <rPr>
            <b/>
            <sz val="9"/>
            <color indexed="81"/>
            <rFont val="Tahoma"/>
            <family val="2"/>
          </rPr>
          <t>Jackson, Tricia:</t>
        </r>
        <r>
          <rPr>
            <sz val="9"/>
            <color indexed="81"/>
            <rFont val="Tahoma"/>
            <family val="2"/>
          </rPr>
          <t xml:space="preserve">
CA+CT aggregated then distributed according NP capacity </t>
        </r>
      </text>
    </comment>
    <comment ref="M36" authorId="0">
      <text>
        <r>
          <rPr>
            <b/>
            <sz val="9"/>
            <color indexed="81"/>
            <rFont val="Tahoma"/>
            <family val="2"/>
          </rPr>
          <t>Jackson, Tricia:</t>
        </r>
        <r>
          <rPr>
            <sz val="9"/>
            <color indexed="81"/>
            <rFont val="Tahoma"/>
            <family val="2"/>
          </rPr>
          <t xml:space="preserve">
AMPD values for CTG1-CTG8 summed then distributed across all units according to NP </t>
        </r>
      </text>
    </comment>
    <comment ref="I37" authorId="0">
      <text>
        <r>
          <rPr>
            <b/>
            <sz val="9"/>
            <color indexed="81"/>
            <rFont val="Tahoma"/>
            <family val="2"/>
          </rPr>
          <t>Jackson, Tricia:</t>
        </r>
        <r>
          <rPr>
            <sz val="9"/>
            <color indexed="81"/>
            <rFont val="Tahoma"/>
            <family val="2"/>
          </rPr>
          <t xml:space="preserve">
CA+CT aggregated then distributed according NP capacity </t>
        </r>
      </text>
    </comment>
    <comment ref="M37" authorId="0">
      <text>
        <r>
          <rPr>
            <b/>
            <sz val="9"/>
            <color indexed="81"/>
            <rFont val="Tahoma"/>
            <family val="2"/>
          </rPr>
          <t>Jackson, Tricia:</t>
        </r>
        <r>
          <rPr>
            <sz val="9"/>
            <color indexed="81"/>
            <rFont val="Tahoma"/>
            <family val="2"/>
          </rPr>
          <t xml:space="preserve">
AMPD values for CTG1-CTG8 summed then distributed across all units according to NP </t>
        </r>
      </text>
    </comment>
    <comment ref="I38" authorId="0">
      <text>
        <r>
          <rPr>
            <b/>
            <sz val="9"/>
            <color indexed="81"/>
            <rFont val="Tahoma"/>
            <family val="2"/>
          </rPr>
          <t>Jackson, Tricia:</t>
        </r>
        <r>
          <rPr>
            <sz val="9"/>
            <color indexed="81"/>
            <rFont val="Tahoma"/>
            <family val="2"/>
          </rPr>
          <t xml:space="preserve">
CA+CT aggregated then distributed according NP capacity </t>
        </r>
      </text>
    </comment>
    <comment ref="M38" authorId="0">
      <text>
        <r>
          <rPr>
            <b/>
            <sz val="9"/>
            <color indexed="81"/>
            <rFont val="Tahoma"/>
            <family val="2"/>
          </rPr>
          <t>Jackson, Tricia:</t>
        </r>
        <r>
          <rPr>
            <sz val="9"/>
            <color indexed="81"/>
            <rFont val="Tahoma"/>
            <family val="2"/>
          </rPr>
          <t xml:space="preserve">
AMPD values for CTG1-CTG8 summed then distributed across all units according to NP </t>
        </r>
      </text>
    </comment>
    <comment ref="I39" authorId="0">
      <text>
        <r>
          <rPr>
            <b/>
            <sz val="9"/>
            <color indexed="81"/>
            <rFont val="Tahoma"/>
            <family val="2"/>
          </rPr>
          <t>Jackson, Tricia:</t>
        </r>
        <r>
          <rPr>
            <sz val="9"/>
            <color indexed="81"/>
            <rFont val="Tahoma"/>
            <family val="2"/>
          </rPr>
          <t xml:space="preserve">
CA+CT aggregated then distributed according NP capacity </t>
        </r>
      </text>
    </comment>
    <comment ref="M39" authorId="0">
      <text>
        <r>
          <rPr>
            <b/>
            <sz val="9"/>
            <color indexed="81"/>
            <rFont val="Tahoma"/>
            <family val="2"/>
          </rPr>
          <t>Jackson, Tricia:</t>
        </r>
        <r>
          <rPr>
            <sz val="9"/>
            <color indexed="81"/>
            <rFont val="Tahoma"/>
            <family val="2"/>
          </rPr>
          <t xml:space="preserve">
AMPD values for CTG1-CTG8 summed then distributed across all units according to NP </t>
        </r>
      </text>
    </comment>
    <comment ref="I40" authorId="0">
      <text>
        <r>
          <rPr>
            <b/>
            <sz val="9"/>
            <color indexed="81"/>
            <rFont val="Tahoma"/>
            <family val="2"/>
          </rPr>
          <t>Jackson, Tricia:</t>
        </r>
        <r>
          <rPr>
            <sz val="9"/>
            <color indexed="81"/>
            <rFont val="Tahoma"/>
            <family val="2"/>
          </rPr>
          <t xml:space="preserve">
CA+CT aggregated then distributed according NP capacity </t>
        </r>
      </text>
    </comment>
    <comment ref="M40" authorId="0">
      <text>
        <r>
          <rPr>
            <b/>
            <sz val="9"/>
            <color indexed="81"/>
            <rFont val="Tahoma"/>
            <family val="2"/>
          </rPr>
          <t>Jackson, Tricia:</t>
        </r>
        <r>
          <rPr>
            <sz val="9"/>
            <color indexed="81"/>
            <rFont val="Tahoma"/>
            <family val="2"/>
          </rPr>
          <t xml:space="preserve">
AMPD values for CTG1-CTG8 summed then distributed across all units according to NP </t>
        </r>
      </text>
    </comment>
    <comment ref="I41" authorId="0">
      <text>
        <r>
          <rPr>
            <b/>
            <sz val="9"/>
            <color indexed="81"/>
            <rFont val="Tahoma"/>
            <family val="2"/>
          </rPr>
          <t>Jackson, Tricia:</t>
        </r>
        <r>
          <rPr>
            <sz val="9"/>
            <color indexed="81"/>
            <rFont val="Tahoma"/>
            <family val="2"/>
          </rPr>
          <t xml:space="preserve">
CA+CT aggregated then distributed according NP capacity </t>
        </r>
      </text>
    </comment>
    <comment ref="M41" authorId="0">
      <text>
        <r>
          <rPr>
            <b/>
            <sz val="9"/>
            <color indexed="81"/>
            <rFont val="Tahoma"/>
            <family val="2"/>
          </rPr>
          <t>Jackson, Tricia:</t>
        </r>
        <r>
          <rPr>
            <sz val="9"/>
            <color indexed="81"/>
            <rFont val="Tahoma"/>
            <family val="2"/>
          </rPr>
          <t xml:space="preserve">
AMPD values for CTG1-CTG8 summed then distributed across all units according to NP </t>
        </r>
      </text>
    </comment>
    <comment ref="I42" authorId="0">
      <text>
        <r>
          <rPr>
            <b/>
            <sz val="9"/>
            <color indexed="81"/>
            <rFont val="Tahoma"/>
            <family val="2"/>
          </rPr>
          <t>Jackson, Tricia:</t>
        </r>
        <r>
          <rPr>
            <sz val="9"/>
            <color indexed="81"/>
            <rFont val="Tahoma"/>
            <family val="2"/>
          </rPr>
          <t xml:space="preserve">
Source: EIA 923 Generator</t>
        </r>
      </text>
    </comment>
    <comment ref="M42" authorId="0">
      <text>
        <r>
          <rPr>
            <b/>
            <sz val="9"/>
            <color indexed="81"/>
            <rFont val="Tahoma"/>
            <family val="2"/>
          </rPr>
          <t>Jackson, Tricia:</t>
        </r>
        <r>
          <rPr>
            <sz val="9"/>
            <color indexed="81"/>
            <rFont val="Tahoma"/>
            <family val="2"/>
          </rPr>
          <t xml:space="preserve">
Source: AMPD</t>
        </r>
      </text>
    </comment>
    <comment ref="I43" authorId="0">
      <text>
        <r>
          <rPr>
            <b/>
            <sz val="9"/>
            <color indexed="81"/>
            <rFont val="Tahoma"/>
            <family val="2"/>
          </rPr>
          <t>Jackson, Tricia:</t>
        </r>
        <r>
          <rPr>
            <sz val="9"/>
            <color indexed="81"/>
            <rFont val="Tahoma"/>
            <family val="2"/>
          </rPr>
          <t xml:space="preserve">
Source: EIA 923 Generator</t>
        </r>
      </text>
    </comment>
    <comment ref="M43" authorId="0">
      <text>
        <r>
          <rPr>
            <b/>
            <sz val="9"/>
            <color indexed="81"/>
            <rFont val="Tahoma"/>
            <family val="2"/>
          </rPr>
          <t>Jackson, Tricia:</t>
        </r>
        <r>
          <rPr>
            <sz val="9"/>
            <color indexed="81"/>
            <rFont val="Tahoma"/>
            <family val="2"/>
          </rPr>
          <t xml:space="preserve">
Source: Emissions estimates from EIA923 Boiler</t>
        </r>
      </text>
    </comment>
    <comment ref="I44" authorId="0">
      <text>
        <r>
          <rPr>
            <b/>
            <sz val="9"/>
            <color indexed="81"/>
            <rFont val="Tahoma"/>
            <family val="2"/>
          </rPr>
          <t>Jackson, Tricia:</t>
        </r>
        <r>
          <rPr>
            <sz val="9"/>
            <color indexed="81"/>
            <rFont val="Tahoma"/>
            <family val="2"/>
          </rPr>
          <t xml:space="preserve">
Source: EIA 923 Generator</t>
        </r>
      </text>
    </comment>
    <comment ref="M44" authorId="0">
      <text>
        <r>
          <rPr>
            <b/>
            <sz val="9"/>
            <color indexed="81"/>
            <rFont val="Tahoma"/>
            <family val="2"/>
          </rPr>
          <t>Jackson, Tricia:</t>
        </r>
        <r>
          <rPr>
            <sz val="9"/>
            <color indexed="81"/>
            <rFont val="Tahoma"/>
            <family val="2"/>
          </rPr>
          <t xml:space="preserve">
Source: AMPD</t>
        </r>
      </text>
    </comment>
  </commentList>
</comments>
</file>

<file path=xl/comments3.xml><?xml version="1.0" encoding="utf-8"?>
<comments xmlns="http://schemas.openxmlformats.org/spreadsheetml/2006/main">
  <authors>
    <author>Jackson, Tricia</author>
  </authors>
  <commentList>
    <comment ref="I2" authorId="0">
      <text>
        <r>
          <rPr>
            <b/>
            <sz val="9"/>
            <color indexed="81"/>
            <rFont val="Tahoma"/>
            <family val="2"/>
          </rPr>
          <t>Jackson, Tricia:</t>
        </r>
        <r>
          <rPr>
            <sz val="9"/>
            <color indexed="81"/>
            <rFont val="Tahoma"/>
            <family val="2"/>
          </rPr>
          <t xml:space="preserve">
Data Source: EIA 923 Generator Data</t>
        </r>
      </text>
    </comment>
    <comment ref="M2" authorId="0">
      <text>
        <r>
          <rPr>
            <b/>
            <sz val="9"/>
            <color indexed="81"/>
            <rFont val="Tahoma"/>
            <family val="2"/>
          </rPr>
          <t>Jackson, Tricia:</t>
        </r>
        <r>
          <rPr>
            <sz val="9"/>
            <color indexed="81"/>
            <rFont val="Tahoma"/>
            <family val="2"/>
          </rPr>
          <t xml:space="preserve">
Data Source: AMPD</t>
        </r>
      </text>
    </comment>
    <comment ref="I3" authorId="0">
      <text>
        <r>
          <rPr>
            <b/>
            <sz val="9"/>
            <color indexed="81"/>
            <rFont val="Tahoma"/>
            <family val="2"/>
          </rPr>
          <t>Jackson, Tricia:</t>
        </r>
        <r>
          <rPr>
            <sz val="9"/>
            <color indexed="81"/>
            <rFont val="Tahoma"/>
            <family val="2"/>
          </rPr>
          <t xml:space="preserve">
Data Source: EIA 923 Generator Data</t>
        </r>
      </text>
    </comment>
    <comment ref="M3" authorId="0">
      <text>
        <r>
          <rPr>
            <b/>
            <sz val="9"/>
            <color indexed="81"/>
            <rFont val="Tahoma"/>
            <family val="2"/>
          </rPr>
          <t>Jackson, Tricia:</t>
        </r>
        <r>
          <rPr>
            <sz val="9"/>
            <color indexed="81"/>
            <rFont val="Tahoma"/>
            <family val="2"/>
          </rPr>
          <t xml:space="preserve">
Data Source: AMPD</t>
        </r>
      </text>
    </comment>
    <comment ref="I4" authorId="0">
      <text>
        <r>
          <rPr>
            <b/>
            <sz val="9"/>
            <color indexed="81"/>
            <rFont val="Tahoma"/>
            <family val="2"/>
          </rPr>
          <t>Jackson, Tricia:</t>
        </r>
        <r>
          <rPr>
            <sz val="9"/>
            <color indexed="81"/>
            <rFont val="Tahoma"/>
            <family val="2"/>
          </rPr>
          <t xml:space="preserve">
Data Source: EIA 923 Generator Data</t>
        </r>
      </text>
    </comment>
    <comment ref="M4" authorId="0">
      <text>
        <r>
          <rPr>
            <b/>
            <sz val="9"/>
            <color indexed="81"/>
            <rFont val="Tahoma"/>
            <family val="2"/>
          </rPr>
          <t>Jackson, Tricia:</t>
        </r>
        <r>
          <rPr>
            <sz val="9"/>
            <color indexed="81"/>
            <rFont val="Tahoma"/>
            <family val="2"/>
          </rPr>
          <t xml:space="preserve">
Data Source: AMPD</t>
        </r>
      </text>
    </comment>
    <comment ref="I5" authorId="0">
      <text>
        <r>
          <rPr>
            <b/>
            <sz val="9"/>
            <color indexed="81"/>
            <rFont val="Tahoma"/>
            <family val="2"/>
          </rPr>
          <t>Jackson, Tricia:</t>
        </r>
        <r>
          <rPr>
            <sz val="9"/>
            <color indexed="81"/>
            <rFont val="Tahoma"/>
            <family val="2"/>
          </rPr>
          <t xml:space="preserve">
Data Source: EIA 923 Generator Data</t>
        </r>
      </text>
    </comment>
    <comment ref="M5" authorId="0">
      <text>
        <r>
          <rPr>
            <b/>
            <sz val="9"/>
            <color indexed="81"/>
            <rFont val="Tahoma"/>
            <family val="2"/>
          </rPr>
          <t>Jackson, Tricia:</t>
        </r>
        <r>
          <rPr>
            <sz val="9"/>
            <color indexed="81"/>
            <rFont val="Tahoma"/>
            <family val="2"/>
          </rPr>
          <t xml:space="preserve">
Data Source: AMPD</t>
        </r>
      </text>
    </comment>
    <comment ref="I6" authorId="0">
      <text>
        <r>
          <rPr>
            <b/>
            <sz val="9"/>
            <color indexed="81"/>
            <rFont val="Tahoma"/>
            <family val="2"/>
          </rPr>
          <t>Jackson, Tricia:</t>
        </r>
        <r>
          <rPr>
            <sz val="9"/>
            <color indexed="81"/>
            <rFont val="Tahoma"/>
            <family val="2"/>
          </rPr>
          <t xml:space="preserve">
Data Source: EIA 923 Generator Data</t>
        </r>
      </text>
    </comment>
    <comment ref="M6" authorId="0">
      <text>
        <r>
          <rPr>
            <b/>
            <sz val="9"/>
            <color indexed="81"/>
            <rFont val="Tahoma"/>
            <family val="2"/>
          </rPr>
          <t>Jackson, Tricia:</t>
        </r>
        <r>
          <rPr>
            <sz val="9"/>
            <color indexed="81"/>
            <rFont val="Tahoma"/>
            <family val="2"/>
          </rPr>
          <t xml:space="preserve">
Data Source: AMPD</t>
        </r>
      </text>
    </comment>
    <comment ref="I7" authorId="0">
      <text>
        <r>
          <rPr>
            <b/>
            <sz val="9"/>
            <color indexed="81"/>
            <rFont val="Tahoma"/>
            <family val="2"/>
          </rPr>
          <t>Jackson, Tricia:</t>
        </r>
        <r>
          <rPr>
            <sz val="9"/>
            <color indexed="81"/>
            <rFont val="Tahoma"/>
            <family val="2"/>
          </rPr>
          <t xml:space="preserve">
Data Source: EIA 923 Generator Data</t>
        </r>
      </text>
    </comment>
    <comment ref="M7" authorId="0">
      <text>
        <r>
          <rPr>
            <b/>
            <sz val="9"/>
            <color indexed="81"/>
            <rFont val="Tahoma"/>
            <family val="2"/>
          </rPr>
          <t>Jackson, Tricia:</t>
        </r>
        <r>
          <rPr>
            <sz val="9"/>
            <color indexed="81"/>
            <rFont val="Tahoma"/>
            <family val="2"/>
          </rPr>
          <t xml:space="preserve">
Data Source: AMPD</t>
        </r>
      </text>
    </comment>
    <comment ref="I8" authorId="0">
      <text>
        <r>
          <rPr>
            <b/>
            <sz val="9"/>
            <color indexed="81"/>
            <rFont val="Tahoma"/>
            <family val="2"/>
          </rPr>
          <t>Jackson, Tricia:</t>
        </r>
        <r>
          <rPr>
            <sz val="9"/>
            <color indexed="81"/>
            <rFont val="Tahoma"/>
            <family val="2"/>
          </rPr>
          <t xml:space="preserve">
CA+CT aggregated then distributed according NP capacity </t>
        </r>
      </text>
    </comment>
    <comment ref="M8" authorId="0">
      <text>
        <r>
          <rPr>
            <b/>
            <sz val="9"/>
            <color indexed="81"/>
            <rFont val="Tahoma"/>
            <family val="2"/>
          </rPr>
          <t>Jackson, Tricia:</t>
        </r>
        <r>
          <rPr>
            <sz val="9"/>
            <color indexed="81"/>
            <rFont val="Tahoma"/>
            <family val="2"/>
          </rPr>
          <t xml:space="preserve">
AMPD values for CTG1 and CTG 2 added then distributed across all units according to NP capacity</t>
        </r>
      </text>
    </comment>
    <comment ref="I9" authorId="0">
      <text>
        <r>
          <rPr>
            <b/>
            <sz val="9"/>
            <color indexed="81"/>
            <rFont val="Tahoma"/>
            <family val="2"/>
          </rPr>
          <t>Jackson, Tricia:</t>
        </r>
        <r>
          <rPr>
            <sz val="9"/>
            <color indexed="81"/>
            <rFont val="Tahoma"/>
            <family val="2"/>
          </rPr>
          <t xml:space="preserve">
CA+CT aggregated then distributed according NP capacity </t>
        </r>
      </text>
    </comment>
    <comment ref="M9" authorId="0">
      <text>
        <r>
          <rPr>
            <b/>
            <sz val="9"/>
            <color indexed="81"/>
            <rFont val="Tahoma"/>
            <family val="2"/>
          </rPr>
          <t>Jackson, Tricia:</t>
        </r>
        <r>
          <rPr>
            <sz val="9"/>
            <color indexed="81"/>
            <rFont val="Tahoma"/>
            <family val="2"/>
          </rPr>
          <t xml:space="preserve">
AMPD values for CTG1 and CTG 2 added then distributed across all units according to NP capacity</t>
        </r>
      </text>
    </comment>
    <comment ref="I10" authorId="0">
      <text>
        <r>
          <rPr>
            <b/>
            <sz val="9"/>
            <color indexed="81"/>
            <rFont val="Tahoma"/>
            <family val="2"/>
          </rPr>
          <t>Jackson, Tricia:</t>
        </r>
        <r>
          <rPr>
            <sz val="9"/>
            <color indexed="81"/>
            <rFont val="Tahoma"/>
            <family val="2"/>
          </rPr>
          <t xml:space="preserve">
CA+CT aggregated then distributed according NP capacity </t>
        </r>
      </text>
    </comment>
    <comment ref="M10" authorId="0">
      <text>
        <r>
          <rPr>
            <b/>
            <sz val="9"/>
            <color indexed="81"/>
            <rFont val="Tahoma"/>
            <family val="2"/>
          </rPr>
          <t>Jackson, Tricia:</t>
        </r>
        <r>
          <rPr>
            <sz val="9"/>
            <color indexed="81"/>
            <rFont val="Tahoma"/>
            <family val="2"/>
          </rPr>
          <t xml:space="preserve">
AMPD values for CTG1 and CTG 2 added then distributed across all units according to NP capacity</t>
        </r>
      </text>
    </comment>
    <comment ref="I11" authorId="0">
      <text>
        <r>
          <rPr>
            <b/>
            <sz val="9"/>
            <color indexed="81"/>
            <rFont val="Tahoma"/>
            <family val="2"/>
          </rPr>
          <t>Jackson, Tricia:</t>
        </r>
        <r>
          <rPr>
            <sz val="9"/>
            <color indexed="81"/>
            <rFont val="Tahoma"/>
            <family val="2"/>
          </rPr>
          <t xml:space="preserve">
CA+CT aggregated then distributed according NP capacity </t>
        </r>
      </text>
    </comment>
    <comment ref="M11" authorId="0">
      <text>
        <r>
          <rPr>
            <b/>
            <sz val="9"/>
            <color indexed="81"/>
            <rFont val="Tahoma"/>
            <family val="2"/>
          </rPr>
          <t>Jackson, Tricia:</t>
        </r>
        <r>
          <rPr>
            <sz val="9"/>
            <color indexed="81"/>
            <rFont val="Tahoma"/>
            <family val="2"/>
          </rPr>
          <t xml:space="preserve">
AMPD emissions for G1-G7 summed then distributed across all units</t>
        </r>
      </text>
    </comment>
    <comment ref="I12" authorId="0">
      <text>
        <r>
          <rPr>
            <b/>
            <sz val="9"/>
            <color indexed="81"/>
            <rFont val="Tahoma"/>
            <family val="2"/>
          </rPr>
          <t>Jackson, Tricia:</t>
        </r>
        <r>
          <rPr>
            <sz val="9"/>
            <color indexed="81"/>
            <rFont val="Tahoma"/>
            <family val="2"/>
          </rPr>
          <t xml:space="preserve">
CA+CT aggregated then distributed according NP capacity </t>
        </r>
      </text>
    </comment>
    <comment ref="M12" authorId="0">
      <text>
        <r>
          <rPr>
            <b/>
            <sz val="9"/>
            <color indexed="81"/>
            <rFont val="Tahoma"/>
            <family val="2"/>
          </rPr>
          <t>Jackson, Tricia:</t>
        </r>
        <r>
          <rPr>
            <sz val="9"/>
            <color indexed="81"/>
            <rFont val="Tahoma"/>
            <family val="2"/>
          </rPr>
          <t xml:space="preserve">
AMPD emissions for G1-G7 summed then distributed across all units</t>
        </r>
      </text>
    </comment>
    <comment ref="I13" authorId="0">
      <text>
        <r>
          <rPr>
            <b/>
            <sz val="9"/>
            <color indexed="81"/>
            <rFont val="Tahoma"/>
            <family val="2"/>
          </rPr>
          <t>Jackson, Tricia:</t>
        </r>
        <r>
          <rPr>
            <sz val="9"/>
            <color indexed="81"/>
            <rFont val="Tahoma"/>
            <family val="2"/>
          </rPr>
          <t xml:space="preserve">
CA+CT aggregated then distributed according NP capacity </t>
        </r>
      </text>
    </comment>
    <comment ref="M13" authorId="0">
      <text>
        <r>
          <rPr>
            <b/>
            <sz val="9"/>
            <color indexed="81"/>
            <rFont val="Tahoma"/>
            <family val="2"/>
          </rPr>
          <t>Jackson, Tricia:</t>
        </r>
        <r>
          <rPr>
            <sz val="9"/>
            <color indexed="81"/>
            <rFont val="Tahoma"/>
            <family val="2"/>
          </rPr>
          <t xml:space="preserve">
AMPD emissions for G1-G7 summed then distributed across all units</t>
        </r>
      </text>
    </comment>
    <comment ref="I14" authorId="0">
      <text>
        <r>
          <rPr>
            <b/>
            <sz val="9"/>
            <color indexed="81"/>
            <rFont val="Tahoma"/>
            <family val="2"/>
          </rPr>
          <t>Jackson, Tricia:</t>
        </r>
        <r>
          <rPr>
            <sz val="9"/>
            <color indexed="81"/>
            <rFont val="Tahoma"/>
            <family val="2"/>
          </rPr>
          <t xml:space="preserve">
CA+CT aggregated then distributed according NP capacity </t>
        </r>
      </text>
    </comment>
    <comment ref="M14" authorId="0">
      <text>
        <r>
          <rPr>
            <b/>
            <sz val="9"/>
            <color indexed="81"/>
            <rFont val="Tahoma"/>
            <family val="2"/>
          </rPr>
          <t>Jackson, Tricia:</t>
        </r>
        <r>
          <rPr>
            <sz val="9"/>
            <color indexed="81"/>
            <rFont val="Tahoma"/>
            <family val="2"/>
          </rPr>
          <t xml:space="preserve">
AMPD emissions for G1-G7 summed then distributed across all units</t>
        </r>
      </text>
    </comment>
    <comment ref="I15" authorId="0">
      <text>
        <r>
          <rPr>
            <b/>
            <sz val="9"/>
            <color indexed="81"/>
            <rFont val="Tahoma"/>
            <family val="2"/>
          </rPr>
          <t>Jackson, Tricia:</t>
        </r>
        <r>
          <rPr>
            <sz val="9"/>
            <color indexed="81"/>
            <rFont val="Tahoma"/>
            <family val="2"/>
          </rPr>
          <t xml:space="preserve">
CA+CT aggregated then distributed according NP capacity </t>
        </r>
      </text>
    </comment>
    <comment ref="M15" authorId="0">
      <text>
        <r>
          <rPr>
            <b/>
            <sz val="9"/>
            <color indexed="81"/>
            <rFont val="Tahoma"/>
            <family val="2"/>
          </rPr>
          <t>Jackson, Tricia:</t>
        </r>
        <r>
          <rPr>
            <sz val="9"/>
            <color indexed="81"/>
            <rFont val="Tahoma"/>
            <family val="2"/>
          </rPr>
          <t xml:space="preserve">
AMPD emissions for G1-G7 summed then distributed across all units</t>
        </r>
      </text>
    </comment>
    <comment ref="I16" authorId="0">
      <text>
        <r>
          <rPr>
            <b/>
            <sz val="9"/>
            <color indexed="81"/>
            <rFont val="Tahoma"/>
            <family val="2"/>
          </rPr>
          <t>Jackson, Tricia:</t>
        </r>
        <r>
          <rPr>
            <sz val="9"/>
            <color indexed="81"/>
            <rFont val="Tahoma"/>
            <family val="2"/>
          </rPr>
          <t xml:space="preserve">
CA+CT aggregated then distributed according NP capacity </t>
        </r>
      </text>
    </comment>
    <comment ref="M16" authorId="0">
      <text>
        <r>
          <rPr>
            <b/>
            <sz val="9"/>
            <color indexed="81"/>
            <rFont val="Tahoma"/>
            <family val="2"/>
          </rPr>
          <t>Jackson, Tricia:</t>
        </r>
        <r>
          <rPr>
            <sz val="9"/>
            <color indexed="81"/>
            <rFont val="Tahoma"/>
            <family val="2"/>
          </rPr>
          <t xml:space="preserve">
AMPD emissions for G1-G7 summed then distributed across all units</t>
        </r>
      </text>
    </comment>
    <comment ref="I17" authorId="0">
      <text>
        <r>
          <rPr>
            <b/>
            <sz val="9"/>
            <color indexed="81"/>
            <rFont val="Tahoma"/>
            <family val="2"/>
          </rPr>
          <t>Jackson, Tricia:</t>
        </r>
        <r>
          <rPr>
            <sz val="9"/>
            <color indexed="81"/>
            <rFont val="Tahoma"/>
            <family val="2"/>
          </rPr>
          <t xml:space="preserve">
CA+CT aggregated then distributed according NP capacity </t>
        </r>
      </text>
    </comment>
    <comment ref="M17" authorId="0">
      <text>
        <r>
          <rPr>
            <b/>
            <sz val="9"/>
            <color indexed="81"/>
            <rFont val="Tahoma"/>
            <family val="2"/>
          </rPr>
          <t>Jackson, Tricia:</t>
        </r>
        <r>
          <rPr>
            <sz val="9"/>
            <color indexed="81"/>
            <rFont val="Tahoma"/>
            <family val="2"/>
          </rPr>
          <t xml:space="preserve">
AMPD emissions for G1-G7 summed then distributed across all units</t>
        </r>
      </text>
    </comment>
    <comment ref="I18" authorId="0">
      <text>
        <r>
          <rPr>
            <b/>
            <sz val="9"/>
            <color indexed="81"/>
            <rFont val="Tahoma"/>
            <family val="2"/>
          </rPr>
          <t>Jackson, Tricia:</t>
        </r>
        <r>
          <rPr>
            <sz val="9"/>
            <color indexed="81"/>
            <rFont val="Tahoma"/>
            <family val="2"/>
          </rPr>
          <t xml:space="preserve">
CA+CT aggregated then distributed according NP capacity </t>
        </r>
      </text>
    </comment>
    <comment ref="M18" authorId="0">
      <text>
        <r>
          <rPr>
            <b/>
            <sz val="9"/>
            <color indexed="81"/>
            <rFont val="Tahoma"/>
            <family val="2"/>
          </rPr>
          <t>Jackson, Tricia:</t>
        </r>
        <r>
          <rPr>
            <sz val="9"/>
            <color indexed="81"/>
            <rFont val="Tahoma"/>
            <family val="2"/>
          </rPr>
          <t xml:space="preserve">
AMPD emissions for G1-G7 summed then distributed across all units</t>
        </r>
      </text>
    </comment>
    <comment ref="I19" authorId="0">
      <text>
        <r>
          <rPr>
            <b/>
            <sz val="9"/>
            <color indexed="81"/>
            <rFont val="Tahoma"/>
            <family val="2"/>
          </rPr>
          <t>Jackson, Tricia:</t>
        </r>
        <r>
          <rPr>
            <sz val="9"/>
            <color indexed="81"/>
            <rFont val="Tahoma"/>
            <family val="2"/>
          </rPr>
          <t xml:space="preserve">
CA+CT aggregated then distributed according NP capacity </t>
        </r>
      </text>
    </comment>
    <comment ref="M19" authorId="0">
      <text>
        <r>
          <rPr>
            <b/>
            <sz val="9"/>
            <color indexed="81"/>
            <rFont val="Tahoma"/>
            <family val="2"/>
          </rPr>
          <t>Jackson, Tricia:</t>
        </r>
        <r>
          <rPr>
            <sz val="9"/>
            <color indexed="81"/>
            <rFont val="Tahoma"/>
            <family val="2"/>
          </rPr>
          <t xml:space="preserve">
AMPD emissions for G1-G7 summed then distributed across all units</t>
        </r>
      </text>
    </comment>
    <comment ref="I20" authorId="0">
      <text>
        <r>
          <rPr>
            <b/>
            <sz val="9"/>
            <color indexed="81"/>
            <rFont val="Tahoma"/>
            <family val="2"/>
          </rPr>
          <t>Jackson, Tricia:</t>
        </r>
        <r>
          <rPr>
            <sz val="9"/>
            <color indexed="81"/>
            <rFont val="Tahoma"/>
            <family val="2"/>
          </rPr>
          <t xml:space="preserve">
CA+CT aggregated then distributed according NP capacity </t>
        </r>
      </text>
    </comment>
    <comment ref="M20" authorId="0">
      <text>
        <r>
          <rPr>
            <b/>
            <sz val="9"/>
            <color indexed="81"/>
            <rFont val="Tahoma"/>
            <family val="2"/>
          </rPr>
          <t>Jackson, Tricia:</t>
        </r>
        <r>
          <rPr>
            <sz val="9"/>
            <color indexed="81"/>
            <rFont val="Tahoma"/>
            <family val="2"/>
          </rPr>
          <t xml:space="preserve">
Sum of emissions estimated from plant-level fuel consumption for both CA and CT distributed across all units </t>
        </r>
      </text>
    </comment>
    <comment ref="I21" authorId="0">
      <text>
        <r>
          <rPr>
            <b/>
            <sz val="9"/>
            <color indexed="81"/>
            <rFont val="Tahoma"/>
            <family val="2"/>
          </rPr>
          <t>Jackson, Tricia:</t>
        </r>
        <r>
          <rPr>
            <sz val="9"/>
            <color indexed="81"/>
            <rFont val="Tahoma"/>
            <family val="2"/>
          </rPr>
          <t xml:space="preserve">
CA+CT aggregated then distributed according NP capacity </t>
        </r>
      </text>
    </comment>
    <comment ref="M21" authorId="0">
      <text>
        <r>
          <rPr>
            <b/>
            <sz val="9"/>
            <color indexed="81"/>
            <rFont val="Tahoma"/>
            <family val="2"/>
          </rPr>
          <t>Jackson, Tricia:</t>
        </r>
        <r>
          <rPr>
            <sz val="9"/>
            <color indexed="81"/>
            <rFont val="Tahoma"/>
            <family val="2"/>
          </rPr>
          <t xml:space="preserve">
Sum of emissions estimated from plant-level fuel consumption for both CA and CT distributed across all units </t>
        </r>
      </text>
    </comment>
    <comment ref="I22" authorId="0">
      <text>
        <r>
          <rPr>
            <b/>
            <sz val="9"/>
            <color indexed="81"/>
            <rFont val="Tahoma"/>
            <family val="2"/>
          </rPr>
          <t>Jackson, Tricia:</t>
        </r>
        <r>
          <rPr>
            <sz val="9"/>
            <color indexed="81"/>
            <rFont val="Tahoma"/>
            <family val="2"/>
          </rPr>
          <t xml:space="preserve">
CA+CT aggregated then distributed according NP capacity </t>
        </r>
      </text>
    </comment>
    <comment ref="M22" authorId="0">
      <text>
        <r>
          <rPr>
            <b/>
            <sz val="9"/>
            <color indexed="81"/>
            <rFont val="Tahoma"/>
            <family val="2"/>
          </rPr>
          <t>Jackson, Tricia:</t>
        </r>
        <r>
          <rPr>
            <sz val="9"/>
            <color indexed="81"/>
            <rFont val="Tahoma"/>
            <family val="2"/>
          </rPr>
          <t xml:space="preserve">
Sum of emissions estimated from plant-level fuel consumption for both CA and CT distributed across all units </t>
        </r>
      </text>
    </comment>
    <comment ref="I23" authorId="0">
      <text>
        <r>
          <rPr>
            <b/>
            <sz val="9"/>
            <color indexed="81"/>
            <rFont val="Tahoma"/>
            <family val="2"/>
          </rPr>
          <t>Jackson, Tricia:</t>
        </r>
        <r>
          <rPr>
            <sz val="9"/>
            <color indexed="81"/>
            <rFont val="Tahoma"/>
            <family val="2"/>
          </rPr>
          <t xml:space="preserve">
CA+CT aggregated then distributed according NP capacity </t>
        </r>
      </text>
    </comment>
    <comment ref="M23" authorId="0">
      <text>
        <r>
          <rPr>
            <b/>
            <sz val="9"/>
            <color indexed="81"/>
            <rFont val="Tahoma"/>
            <family val="2"/>
          </rPr>
          <t>Jackson, Tricia:</t>
        </r>
        <r>
          <rPr>
            <sz val="9"/>
            <color indexed="81"/>
            <rFont val="Tahoma"/>
            <family val="2"/>
          </rPr>
          <t xml:space="preserve">
AMPD value for CT1 and CT2 summed and distributed to all units according to NP capacity</t>
        </r>
      </text>
    </comment>
    <comment ref="I24" authorId="0">
      <text>
        <r>
          <rPr>
            <b/>
            <sz val="9"/>
            <color indexed="81"/>
            <rFont val="Tahoma"/>
            <family val="2"/>
          </rPr>
          <t>Jackson, Tricia:</t>
        </r>
        <r>
          <rPr>
            <sz val="9"/>
            <color indexed="81"/>
            <rFont val="Tahoma"/>
            <family val="2"/>
          </rPr>
          <t xml:space="preserve">
CA+CT aggregated then distributed according NP capacity </t>
        </r>
      </text>
    </comment>
    <comment ref="M24" authorId="0">
      <text>
        <r>
          <rPr>
            <b/>
            <sz val="9"/>
            <color indexed="81"/>
            <rFont val="Tahoma"/>
            <family val="2"/>
          </rPr>
          <t>Jackson, Tricia:</t>
        </r>
        <r>
          <rPr>
            <sz val="9"/>
            <color indexed="81"/>
            <rFont val="Tahoma"/>
            <family val="2"/>
          </rPr>
          <t xml:space="preserve">
AMPD value for CT1 and CT2 summed and distributed to all units according to NP capacity</t>
        </r>
      </text>
    </comment>
    <comment ref="I25" authorId="0">
      <text>
        <r>
          <rPr>
            <b/>
            <sz val="9"/>
            <color indexed="81"/>
            <rFont val="Tahoma"/>
            <family val="2"/>
          </rPr>
          <t>Jackson, Tricia:</t>
        </r>
        <r>
          <rPr>
            <sz val="9"/>
            <color indexed="81"/>
            <rFont val="Tahoma"/>
            <family val="2"/>
          </rPr>
          <t xml:space="preserve">
CA+CT aggregated then distributed according NP capacity </t>
        </r>
      </text>
    </comment>
    <comment ref="M25" authorId="0">
      <text>
        <r>
          <rPr>
            <b/>
            <sz val="9"/>
            <color indexed="81"/>
            <rFont val="Tahoma"/>
            <family val="2"/>
          </rPr>
          <t>Jackson, Tricia:</t>
        </r>
        <r>
          <rPr>
            <sz val="9"/>
            <color indexed="81"/>
            <rFont val="Tahoma"/>
            <family val="2"/>
          </rPr>
          <t xml:space="preserve">
AMPD value for CT1 and CT2 summed and distributed to all units according to NP capacity</t>
        </r>
      </text>
    </comment>
    <comment ref="I26" authorId="0">
      <text>
        <r>
          <rPr>
            <b/>
            <sz val="9"/>
            <color indexed="81"/>
            <rFont val="Tahoma"/>
            <family val="2"/>
          </rPr>
          <t>Jackson, Tricia:</t>
        </r>
        <r>
          <rPr>
            <sz val="9"/>
            <color indexed="81"/>
            <rFont val="Tahoma"/>
            <family val="2"/>
          </rPr>
          <t xml:space="preserve">
CA+CT aggregated then distributed according NP capacity </t>
        </r>
      </text>
    </comment>
    <comment ref="J26" authorId="0">
      <text>
        <r>
          <rPr>
            <b/>
            <sz val="9"/>
            <color indexed="81"/>
            <rFont val="Tahoma"/>
            <family val="2"/>
          </rPr>
          <t>Jackson, Tricia:</t>
        </r>
        <r>
          <rPr>
            <sz val="9"/>
            <color indexed="81"/>
            <rFont val="Tahoma"/>
            <family val="2"/>
          </rPr>
          <t xml:space="preserve">
electric fuel consumption and total fuel consumption for all units aggregated before calculating EIA ratio for entire plant</t>
        </r>
      </text>
    </comment>
    <comment ref="M26" authorId="0">
      <text>
        <r>
          <rPr>
            <b/>
            <sz val="9"/>
            <color indexed="81"/>
            <rFont val="Tahoma"/>
            <family val="2"/>
          </rPr>
          <t>Jackson, Tricia:</t>
        </r>
        <r>
          <rPr>
            <sz val="9"/>
            <color indexed="81"/>
            <rFont val="Tahoma"/>
            <family val="2"/>
          </rPr>
          <t xml:space="preserve">
AMPD value of CT01 distributed across all units</t>
        </r>
      </text>
    </comment>
    <comment ref="I27" authorId="0">
      <text>
        <r>
          <rPr>
            <b/>
            <sz val="9"/>
            <color indexed="81"/>
            <rFont val="Tahoma"/>
            <family val="2"/>
          </rPr>
          <t>Jackson, Tricia:</t>
        </r>
        <r>
          <rPr>
            <sz val="9"/>
            <color indexed="81"/>
            <rFont val="Tahoma"/>
            <family val="2"/>
          </rPr>
          <t xml:space="preserve">
CA+CT aggregated then distributed according NP capacity </t>
        </r>
      </text>
    </comment>
    <comment ref="J27" authorId="0">
      <text>
        <r>
          <rPr>
            <b/>
            <sz val="9"/>
            <color indexed="81"/>
            <rFont val="Tahoma"/>
            <family val="2"/>
          </rPr>
          <t>Jackson, Tricia:</t>
        </r>
        <r>
          <rPr>
            <sz val="9"/>
            <color indexed="81"/>
            <rFont val="Tahoma"/>
            <family val="2"/>
          </rPr>
          <t xml:space="preserve">
electric fuel consumption and total fuel consumption for all units aggregated before calculating EIA ratio for entire plant</t>
        </r>
      </text>
    </comment>
    <comment ref="M27" authorId="0">
      <text>
        <r>
          <rPr>
            <b/>
            <sz val="9"/>
            <color indexed="81"/>
            <rFont val="Tahoma"/>
            <family val="2"/>
          </rPr>
          <t>Jackson, Tricia:</t>
        </r>
        <r>
          <rPr>
            <sz val="9"/>
            <color indexed="81"/>
            <rFont val="Tahoma"/>
            <family val="2"/>
          </rPr>
          <t xml:space="preserve">
AMPD value of CT01 distributed across all units</t>
        </r>
      </text>
    </comment>
    <comment ref="I28" authorId="0">
      <text>
        <r>
          <rPr>
            <b/>
            <sz val="9"/>
            <color indexed="81"/>
            <rFont val="Tahoma"/>
            <family val="2"/>
          </rPr>
          <t>Jackson, Tricia:</t>
        </r>
        <r>
          <rPr>
            <sz val="9"/>
            <color indexed="81"/>
            <rFont val="Tahoma"/>
            <family val="2"/>
          </rPr>
          <t xml:space="preserve">
CA+CT aggregated then distributed according NP capacity </t>
        </r>
      </text>
    </comment>
    <comment ref="M28" authorId="0">
      <text>
        <r>
          <rPr>
            <b/>
            <sz val="9"/>
            <color indexed="81"/>
            <rFont val="Tahoma"/>
            <family val="2"/>
          </rPr>
          <t>Jackson, Tricia:</t>
        </r>
        <r>
          <rPr>
            <sz val="9"/>
            <color indexed="81"/>
            <rFont val="Tahoma"/>
            <family val="2"/>
          </rPr>
          <t xml:space="preserve">
AMPD value for unit 2 distributed across all units</t>
        </r>
      </text>
    </comment>
    <comment ref="I29" authorId="0">
      <text>
        <r>
          <rPr>
            <b/>
            <sz val="9"/>
            <color indexed="81"/>
            <rFont val="Tahoma"/>
            <family val="2"/>
          </rPr>
          <t>Jackson, Tricia:</t>
        </r>
        <r>
          <rPr>
            <sz val="9"/>
            <color indexed="81"/>
            <rFont val="Tahoma"/>
            <family val="2"/>
          </rPr>
          <t xml:space="preserve">
CA+CT aggregated then distributed according NP capacity </t>
        </r>
      </text>
    </comment>
    <comment ref="M29" authorId="0">
      <text>
        <r>
          <rPr>
            <b/>
            <sz val="9"/>
            <color indexed="81"/>
            <rFont val="Tahoma"/>
            <family val="2"/>
          </rPr>
          <t>Jackson, Tricia:</t>
        </r>
        <r>
          <rPr>
            <sz val="9"/>
            <color indexed="81"/>
            <rFont val="Tahoma"/>
            <family val="2"/>
          </rPr>
          <t xml:space="preserve">
AMPD value for unit 2 distributed across all units</t>
        </r>
      </text>
    </comment>
    <comment ref="I30" authorId="0">
      <text>
        <r>
          <rPr>
            <b/>
            <sz val="9"/>
            <color indexed="81"/>
            <rFont val="Tahoma"/>
            <family val="2"/>
          </rPr>
          <t>Jackson, Tricia:</t>
        </r>
        <r>
          <rPr>
            <sz val="9"/>
            <color indexed="81"/>
            <rFont val="Tahoma"/>
            <family val="2"/>
          </rPr>
          <t xml:space="preserve">
CA+CT aggregated then distributed according NP capacity </t>
        </r>
      </text>
    </comment>
    <comment ref="M30" authorId="0">
      <text>
        <r>
          <rPr>
            <b/>
            <sz val="9"/>
            <color indexed="81"/>
            <rFont val="Tahoma"/>
            <family val="2"/>
          </rPr>
          <t>Jackson, Tricia:</t>
        </r>
        <r>
          <rPr>
            <sz val="9"/>
            <color indexed="81"/>
            <rFont val="Tahoma"/>
            <family val="2"/>
          </rPr>
          <t xml:space="preserve">
AMPD values for CTG1-CTG8 summed then distributed across all units according to NP </t>
        </r>
      </text>
    </comment>
    <comment ref="I31" authorId="0">
      <text>
        <r>
          <rPr>
            <b/>
            <sz val="9"/>
            <color indexed="81"/>
            <rFont val="Tahoma"/>
            <family val="2"/>
          </rPr>
          <t>Jackson, Tricia:</t>
        </r>
        <r>
          <rPr>
            <sz val="9"/>
            <color indexed="81"/>
            <rFont val="Tahoma"/>
            <family val="2"/>
          </rPr>
          <t xml:space="preserve">
CA+CT aggregated then distributed according NP capacity </t>
        </r>
      </text>
    </comment>
    <comment ref="M31" authorId="0">
      <text>
        <r>
          <rPr>
            <b/>
            <sz val="9"/>
            <color indexed="81"/>
            <rFont val="Tahoma"/>
            <family val="2"/>
          </rPr>
          <t>Jackson, Tricia:</t>
        </r>
        <r>
          <rPr>
            <sz val="9"/>
            <color indexed="81"/>
            <rFont val="Tahoma"/>
            <family val="2"/>
          </rPr>
          <t xml:space="preserve">
AMPD values for CTG1-CTG8 summed then distributed across all units according to NP </t>
        </r>
      </text>
    </comment>
    <comment ref="I32" authorId="0">
      <text>
        <r>
          <rPr>
            <b/>
            <sz val="9"/>
            <color indexed="81"/>
            <rFont val="Tahoma"/>
            <family val="2"/>
          </rPr>
          <t>Jackson, Tricia:</t>
        </r>
        <r>
          <rPr>
            <sz val="9"/>
            <color indexed="81"/>
            <rFont val="Tahoma"/>
            <family val="2"/>
          </rPr>
          <t xml:space="preserve">
CA+CT aggregated then distributed according NP capacity </t>
        </r>
      </text>
    </comment>
    <comment ref="M32" authorId="0">
      <text>
        <r>
          <rPr>
            <b/>
            <sz val="9"/>
            <color indexed="81"/>
            <rFont val="Tahoma"/>
            <family val="2"/>
          </rPr>
          <t>Jackson, Tricia:</t>
        </r>
        <r>
          <rPr>
            <sz val="9"/>
            <color indexed="81"/>
            <rFont val="Tahoma"/>
            <family val="2"/>
          </rPr>
          <t xml:space="preserve">
AMPD values for CTG1-CTG8 summed then distributed across all units according to NP </t>
        </r>
      </text>
    </comment>
    <comment ref="I33" authorId="0">
      <text>
        <r>
          <rPr>
            <b/>
            <sz val="9"/>
            <color indexed="81"/>
            <rFont val="Tahoma"/>
            <family val="2"/>
          </rPr>
          <t>Jackson, Tricia:</t>
        </r>
        <r>
          <rPr>
            <sz val="9"/>
            <color indexed="81"/>
            <rFont val="Tahoma"/>
            <family val="2"/>
          </rPr>
          <t xml:space="preserve">
CA+CT aggregated then distributed according NP capacity </t>
        </r>
      </text>
    </comment>
    <comment ref="M33" authorId="0">
      <text>
        <r>
          <rPr>
            <b/>
            <sz val="9"/>
            <color indexed="81"/>
            <rFont val="Tahoma"/>
            <family val="2"/>
          </rPr>
          <t>Jackson, Tricia:</t>
        </r>
        <r>
          <rPr>
            <sz val="9"/>
            <color indexed="81"/>
            <rFont val="Tahoma"/>
            <family val="2"/>
          </rPr>
          <t xml:space="preserve">
AMPD values for CTG1-CTG8 summed then distributed across all units according to NP </t>
        </r>
      </text>
    </comment>
    <comment ref="I34" authorId="0">
      <text>
        <r>
          <rPr>
            <b/>
            <sz val="9"/>
            <color indexed="81"/>
            <rFont val="Tahoma"/>
            <family val="2"/>
          </rPr>
          <t>Jackson, Tricia:</t>
        </r>
        <r>
          <rPr>
            <sz val="9"/>
            <color indexed="81"/>
            <rFont val="Tahoma"/>
            <family val="2"/>
          </rPr>
          <t xml:space="preserve">
CA+CT aggregated then distributed according NP capacity </t>
        </r>
      </text>
    </comment>
    <comment ref="M34" authorId="0">
      <text>
        <r>
          <rPr>
            <b/>
            <sz val="9"/>
            <color indexed="81"/>
            <rFont val="Tahoma"/>
            <family val="2"/>
          </rPr>
          <t>Jackson, Tricia:</t>
        </r>
        <r>
          <rPr>
            <sz val="9"/>
            <color indexed="81"/>
            <rFont val="Tahoma"/>
            <family val="2"/>
          </rPr>
          <t xml:space="preserve">
AMPD values for CTG1-CTG8 summed then distributed across all units according to NP </t>
        </r>
      </text>
    </comment>
    <comment ref="I35" authorId="0">
      <text>
        <r>
          <rPr>
            <b/>
            <sz val="9"/>
            <color indexed="81"/>
            <rFont val="Tahoma"/>
            <family val="2"/>
          </rPr>
          <t>Jackson, Tricia:</t>
        </r>
        <r>
          <rPr>
            <sz val="9"/>
            <color indexed="81"/>
            <rFont val="Tahoma"/>
            <family val="2"/>
          </rPr>
          <t xml:space="preserve">
CA+CT aggregated then distributed according NP capacity </t>
        </r>
      </text>
    </comment>
    <comment ref="M35" authorId="0">
      <text>
        <r>
          <rPr>
            <b/>
            <sz val="9"/>
            <color indexed="81"/>
            <rFont val="Tahoma"/>
            <family val="2"/>
          </rPr>
          <t>Jackson, Tricia:</t>
        </r>
        <r>
          <rPr>
            <sz val="9"/>
            <color indexed="81"/>
            <rFont val="Tahoma"/>
            <family val="2"/>
          </rPr>
          <t xml:space="preserve">
AMPD values for CTG1-CTG8 summed then distributed across all units according to NP </t>
        </r>
      </text>
    </comment>
    <comment ref="I36" authorId="0">
      <text>
        <r>
          <rPr>
            <b/>
            <sz val="9"/>
            <color indexed="81"/>
            <rFont val="Tahoma"/>
            <family val="2"/>
          </rPr>
          <t>Jackson, Tricia:</t>
        </r>
        <r>
          <rPr>
            <sz val="9"/>
            <color indexed="81"/>
            <rFont val="Tahoma"/>
            <family val="2"/>
          </rPr>
          <t xml:space="preserve">
CA+CT aggregated then distributed according NP capacity </t>
        </r>
      </text>
    </comment>
    <comment ref="M36" authorId="0">
      <text>
        <r>
          <rPr>
            <b/>
            <sz val="9"/>
            <color indexed="81"/>
            <rFont val="Tahoma"/>
            <family val="2"/>
          </rPr>
          <t>Jackson, Tricia:</t>
        </r>
        <r>
          <rPr>
            <sz val="9"/>
            <color indexed="81"/>
            <rFont val="Tahoma"/>
            <family val="2"/>
          </rPr>
          <t xml:space="preserve">
AMPD values for CTG1-CTG8 summed then distributed across all units according to NP </t>
        </r>
      </text>
    </comment>
    <comment ref="I37" authorId="0">
      <text>
        <r>
          <rPr>
            <b/>
            <sz val="9"/>
            <color indexed="81"/>
            <rFont val="Tahoma"/>
            <family val="2"/>
          </rPr>
          <t>Jackson, Tricia:</t>
        </r>
        <r>
          <rPr>
            <sz val="9"/>
            <color indexed="81"/>
            <rFont val="Tahoma"/>
            <family val="2"/>
          </rPr>
          <t xml:space="preserve">
CA+CT aggregated then distributed according NP capacity </t>
        </r>
      </text>
    </comment>
    <comment ref="M37" authorId="0">
      <text>
        <r>
          <rPr>
            <b/>
            <sz val="9"/>
            <color indexed="81"/>
            <rFont val="Tahoma"/>
            <family val="2"/>
          </rPr>
          <t>Jackson, Tricia:</t>
        </r>
        <r>
          <rPr>
            <sz val="9"/>
            <color indexed="81"/>
            <rFont val="Tahoma"/>
            <family val="2"/>
          </rPr>
          <t xml:space="preserve">
AMPD values for CTG1-CTG8 summed then distributed across all units according to NP </t>
        </r>
      </text>
    </comment>
    <comment ref="I38" authorId="0">
      <text>
        <r>
          <rPr>
            <b/>
            <sz val="9"/>
            <color indexed="81"/>
            <rFont val="Tahoma"/>
            <family val="2"/>
          </rPr>
          <t>Jackson, Tricia:</t>
        </r>
        <r>
          <rPr>
            <sz val="9"/>
            <color indexed="81"/>
            <rFont val="Tahoma"/>
            <family val="2"/>
          </rPr>
          <t xml:space="preserve">
CA+CT aggregated then distributed according NP capacity </t>
        </r>
      </text>
    </comment>
    <comment ref="M38" authorId="0">
      <text>
        <r>
          <rPr>
            <b/>
            <sz val="9"/>
            <color indexed="81"/>
            <rFont val="Tahoma"/>
            <family val="2"/>
          </rPr>
          <t>Jackson, Tricia:</t>
        </r>
        <r>
          <rPr>
            <sz val="9"/>
            <color indexed="81"/>
            <rFont val="Tahoma"/>
            <family val="2"/>
          </rPr>
          <t xml:space="preserve">
AMPD values for CTG1-CTG8 summed then distributed across all units according to NP </t>
        </r>
      </text>
    </comment>
    <comment ref="I39" authorId="0">
      <text>
        <r>
          <rPr>
            <b/>
            <sz val="9"/>
            <color indexed="81"/>
            <rFont val="Tahoma"/>
            <family val="2"/>
          </rPr>
          <t>Jackson, Tricia:</t>
        </r>
        <r>
          <rPr>
            <sz val="9"/>
            <color indexed="81"/>
            <rFont val="Tahoma"/>
            <family val="2"/>
          </rPr>
          <t xml:space="preserve">
CA+CT aggregated then distributed according NP capacity </t>
        </r>
      </text>
    </comment>
    <comment ref="M39" authorId="0">
      <text>
        <r>
          <rPr>
            <b/>
            <sz val="9"/>
            <color indexed="81"/>
            <rFont val="Tahoma"/>
            <family val="2"/>
          </rPr>
          <t>Jackson, Tricia:</t>
        </r>
        <r>
          <rPr>
            <sz val="9"/>
            <color indexed="81"/>
            <rFont val="Tahoma"/>
            <family val="2"/>
          </rPr>
          <t xml:space="preserve">
AMPD values for CTG1-CTG8 summed then distributed across all units according to NP </t>
        </r>
      </text>
    </comment>
    <comment ref="I40" authorId="0">
      <text>
        <r>
          <rPr>
            <b/>
            <sz val="9"/>
            <color indexed="81"/>
            <rFont val="Tahoma"/>
            <family val="2"/>
          </rPr>
          <t>Jackson, Tricia:</t>
        </r>
        <r>
          <rPr>
            <sz val="9"/>
            <color indexed="81"/>
            <rFont val="Tahoma"/>
            <family val="2"/>
          </rPr>
          <t xml:space="preserve">
CA+CT aggregated then distributed according NP capacity </t>
        </r>
      </text>
    </comment>
    <comment ref="M40" authorId="0">
      <text>
        <r>
          <rPr>
            <b/>
            <sz val="9"/>
            <color indexed="81"/>
            <rFont val="Tahoma"/>
            <family val="2"/>
          </rPr>
          <t>Jackson, Tricia:</t>
        </r>
        <r>
          <rPr>
            <sz val="9"/>
            <color indexed="81"/>
            <rFont val="Tahoma"/>
            <family val="2"/>
          </rPr>
          <t xml:space="preserve">
AMPD values for CTG1-CTG8 summed then distributed across all units according to NP </t>
        </r>
      </text>
    </comment>
    <comment ref="I41" authorId="0">
      <text>
        <r>
          <rPr>
            <b/>
            <sz val="9"/>
            <color indexed="81"/>
            <rFont val="Tahoma"/>
            <family val="2"/>
          </rPr>
          <t>Jackson, Tricia:</t>
        </r>
        <r>
          <rPr>
            <sz val="9"/>
            <color indexed="81"/>
            <rFont val="Tahoma"/>
            <family val="2"/>
          </rPr>
          <t xml:space="preserve">
CA+CT aggregated then distributed according NP capacity </t>
        </r>
      </text>
    </comment>
    <comment ref="M41" authorId="0">
      <text>
        <r>
          <rPr>
            <b/>
            <sz val="9"/>
            <color indexed="81"/>
            <rFont val="Tahoma"/>
            <family val="2"/>
          </rPr>
          <t>Jackson, Tricia:</t>
        </r>
        <r>
          <rPr>
            <sz val="9"/>
            <color indexed="81"/>
            <rFont val="Tahoma"/>
            <family val="2"/>
          </rPr>
          <t xml:space="preserve">
AMPD values for CTG1-CTG8 summed then distributed across all units according to NP </t>
        </r>
      </text>
    </comment>
    <comment ref="I42" authorId="0">
      <text>
        <r>
          <rPr>
            <b/>
            <sz val="9"/>
            <color indexed="81"/>
            <rFont val="Tahoma"/>
            <family val="2"/>
          </rPr>
          <t>Jackson, Tricia:</t>
        </r>
        <r>
          <rPr>
            <sz val="9"/>
            <color indexed="81"/>
            <rFont val="Tahoma"/>
            <family val="2"/>
          </rPr>
          <t xml:space="preserve">
Data Source: EIA 923 Generator Data</t>
        </r>
      </text>
    </comment>
    <comment ref="M42" authorId="0">
      <text>
        <r>
          <rPr>
            <b/>
            <sz val="9"/>
            <color indexed="81"/>
            <rFont val="Tahoma"/>
            <family val="2"/>
          </rPr>
          <t>Jackson, Tricia:</t>
        </r>
        <r>
          <rPr>
            <sz val="9"/>
            <color indexed="81"/>
            <rFont val="Tahoma"/>
            <family val="2"/>
          </rPr>
          <t xml:space="preserve">
Data Source: AMPD</t>
        </r>
      </text>
    </comment>
    <comment ref="I43" authorId="0">
      <text>
        <r>
          <rPr>
            <b/>
            <sz val="9"/>
            <color indexed="81"/>
            <rFont val="Tahoma"/>
            <family val="2"/>
          </rPr>
          <t>Jackson, Tricia:</t>
        </r>
        <r>
          <rPr>
            <sz val="9"/>
            <color indexed="81"/>
            <rFont val="Tahoma"/>
            <family val="2"/>
          </rPr>
          <t xml:space="preserve">
Data Source: EIA 923 Generator Data</t>
        </r>
      </text>
    </comment>
    <comment ref="M43" authorId="0">
      <text>
        <r>
          <rPr>
            <b/>
            <sz val="9"/>
            <color indexed="81"/>
            <rFont val="Tahoma"/>
            <family val="2"/>
          </rPr>
          <t>Jackson, Tricia:</t>
        </r>
        <r>
          <rPr>
            <sz val="9"/>
            <color indexed="81"/>
            <rFont val="Tahoma"/>
            <family val="2"/>
          </rPr>
          <t xml:space="preserve">
Source: EIA 923 Boiler</t>
        </r>
      </text>
    </comment>
    <comment ref="I44" authorId="0">
      <text>
        <r>
          <rPr>
            <b/>
            <sz val="9"/>
            <color indexed="81"/>
            <rFont val="Tahoma"/>
            <family val="2"/>
          </rPr>
          <t>Jackson, Tricia:</t>
        </r>
        <r>
          <rPr>
            <sz val="9"/>
            <color indexed="81"/>
            <rFont val="Tahoma"/>
            <family val="2"/>
          </rPr>
          <t xml:space="preserve">
Data Source: EIA 923 Generator Data</t>
        </r>
      </text>
    </comment>
    <comment ref="M44" authorId="0">
      <text>
        <r>
          <rPr>
            <b/>
            <sz val="9"/>
            <color indexed="81"/>
            <rFont val="Tahoma"/>
            <family val="2"/>
          </rPr>
          <t>Jackson, Tricia:</t>
        </r>
        <r>
          <rPr>
            <sz val="9"/>
            <color indexed="81"/>
            <rFont val="Tahoma"/>
            <family val="2"/>
          </rPr>
          <t xml:space="preserve">
Data Source: AMPD</t>
        </r>
      </text>
    </comment>
    <comment ref="I47" authorId="0">
      <text>
        <r>
          <rPr>
            <b/>
            <sz val="9"/>
            <color indexed="81"/>
            <rFont val="Tahoma"/>
            <family val="2"/>
          </rPr>
          <t>Jackson, Tricia:</t>
        </r>
        <r>
          <rPr>
            <sz val="9"/>
            <color indexed="81"/>
            <rFont val="Tahoma"/>
            <family val="2"/>
          </rPr>
          <t xml:space="preserve">
Data Source: EIA 923 Generator Data</t>
        </r>
      </text>
    </comment>
    <comment ref="M47" authorId="0">
      <text>
        <r>
          <rPr>
            <b/>
            <sz val="9"/>
            <color indexed="81"/>
            <rFont val="Tahoma"/>
            <family val="2"/>
          </rPr>
          <t>Jackson, Tricia:</t>
        </r>
        <r>
          <rPr>
            <sz val="9"/>
            <color indexed="81"/>
            <rFont val="Tahoma"/>
            <family val="2"/>
          </rPr>
          <t xml:space="preserve">
Data Source: AMPD</t>
        </r>
      </text>
    </comment>
    <comment ref="I48" authorId="0">
      <text>
        <r>
          <rPr>
            <b/>
            <sz val="9"/>
            <color indexed="81"/>
            <rFont val="Tahoma"/>
            <family val="2"/>
          </rPr>
          <t>Jackson, Tricia:</t>
        </r>
        <r>
          <rPr>
            <sz val="9"/>
            <color indexed="81"/>
            <rFont val="Tahoma"/>
            <family val="2"/>
          </rPr>
          <t xml:space="preserve">
Data Source: EIA 923 Generator Data</t>
        </r>
      </text>
    </comment>
    <comment ref="M48" authorId="0">
      <text>
        <r>
          <rPr>
            <b/>
            <sz val="9"/>
            <color indexed="81"/>
            <rFont val="Tahoma"/>
            <family val="2"/>
          </rPr>
          <t>Jackson, Tricia:</t>
        </r>
        <r>
          <rPr>
            <sz val="9"/>
            <color indexed="81"/>
            <rFont val="Tahoma"/>
            <family val="2"/>
          </rPr>
          <t xml:space="preserve">
Data Source: AMPD</t>
        </r>
      </text>
    </comment>
    <comment ref="I49" authorId="0">
      <text>
        <r>
          <rPr>
            <b/>
            <sz val="9"/>
            <color indexed="81"/>
            <rFont val="Tahoma"/>
            <family val="2"/>
          </rPr>
          <t>Jackson, Tricia:</t>
        </r>
        <r>
          <rPr>
            <sz val="9"/>
            <color indexed="81"/>
            <rFont val="Tahoma"/>
            <family val="2"/>
          </rPr>
          <t xml:space="preserve">
Data Source: EIA 923 Generator Data</t>
        </r>
      </text>
    </comment>
    <comment ref="M49" authorId="0">
      <text>
        <r>
          <rPr>
            <b/>
            <sz val="9"/>
            <color indexed="81"/>
            <rFont val="Tahoma"/>
            <family val="2"/>
          </rPr>
          <t>Jackson, Tricia:</t>
        </r>
        <r>
          <rPr>
            <sz val="9"/>
            <color indexed="81"/>
            <rFont val="Tahoma"/>
            <family val="2"/>
          </rPr>
          <t xml:space="preserve">
Data Source: AMPD</t>
        </r>
      </text>
    </comment>
    <comment ref="I50" authorId="0">
      <text>
        <r>
          <rPr>
            <b/>
            <sz val="9"/>
            <color indexed="81"/>
            <rFont val="Tahoma"/>
            <family val="2"/>
          </rPr>
          <t>Jackson, Tricia:</t>
        </r>
        <r>
          <rPr>
            <sz val="9"/>
            <color indexed="81"/>
            <rFont val="Tahoma"/>
            <family val="2"/>
          </rPr>
          <t xml:space="preserve">
Data Source: EIA 923 Generator Data</t>
        </r>
      </text>
    </comment>
    <comment ref="M50" authorId="0">
      <text>
        <r>
          <rPr>
            <b/>
            <sz val="9"/>
            <color indexed="81"/>
            <rFont val="Tahoma"/>
            <family val="2"/>
          </rPr>
          <t>Jackson, Tricia:</t>
        </r>
        <r>
          <rPr>
            <sz val="9"/>
            <color indexed="81"/>
            <rFont val="Tahoma"/>
            <family val="2"/>
          </rPr>
          <t xml:space="preserve">
Data Source: AMPD</t>
        </r>
      </text>
    </comment>
    <comment ref="I51" authorId="0">
      <text>
        <r>
          <rPr>
            <b/>
            <sz val="9"/>
            <color indexed="81"/>
            <rFont val="Tahoma"/>
            <family val="2"/>
          </rPr>
          <t>Jackson, Tricia:</t>
        </r>
        <r>
          <rPr>
            <sz val="9"/>
            <color indexed="81"/>
            <rFont val="Tahoma"/>
            <family val="2"/>
          </rPr>
          <t xml:space="preserve">
Data Source: EIA 923 Generator Data</t>
        </r>
      </text>
    </comment>
    <comment ref="M51" authorId="0">
      <text>
        <r>
          <rPr>
            <b/>
            <sz val="9"/>
            <color indexed="81"/>
            <rFont val="Tahoma"/>
            <family val="2"/>
          </rPr>
          <t>Jackson, Tricia:</t>
        </r>
        <r>
          <rPr>
            <sz val="9"/>
            <color indexed="81"/>
            <rFont val="Tahoma"/>
            <family val="2"/>
          </rPr>
          <t xml:space="preserve">
Data Source: AMPD</t>
        </r>
      </text>
    </comment>
    <comment ref="I52" authorId="0">
      <text>
        <r>
          <rPr>
            <b/>
            <sz val="9"/>
            <color indexed="81"/>
            <rFont val="Tahoma"/>
            <family val="2"/>
          </rPr>
          <t>Jackson, Tricia:</t>
        </r>
        <r>
          <rPr>
            <sz val="9"/>
            <color indexed="81"/>
            <rFont val="Tahoma"/>
            <family val="2"/>
          </rPr>
          <t xml:space="preserve">
Data Source: EIA 923 Generator Data</t>
        </r>
      </text>
    </comment>
    <comment ref="M52" authorId="0">
      <text>
        <r>
          <rPr>
            <b/>
            <sz val="9"/>
            <color indexed="81"/>
            <rFont val="Tahoma"/>
            <family val="2"/>
          </rPr>
          <t>Jackson, Tricia:</t>
        </r>
        <r>
          <rPr>
            <sz val="9"/>
            <color indexed="81"/>
            <rFont val="Tahoma"/>
            <family val="2"/>
          </rPr>
          <t xml:space="preserve">
Data Source: AMPD</t>
        </r>
      </text>
    </comment>
    <comment ref="I53" authorId="0">
      <text>
        <r>
          <rPr>
            <b/>
            <sz val="9"/>
            <color indexed="81"/>
            <rFont val="Tahoma"/>
            <family val="2"/>
          </rPr>
          <t>Jackson, Tricia:</t>
        </r>
        <r>
          <rPr>
            <sz val="9"/>
            <color indexed="81"/>
            <rFont val="Tahoma"/>
            <family val="2"/>
          </rPr>
          <t xml:space="preserve">
Data Source: EIA 923 Generator Data</t>
        </r>
      </text>
    </comment>
    <comment ref="M53" authorId="0">
      <text>
        <r>
          <rPr>
            <b/>
            <sz val="9"/>
            <color indexed="81"/>
            <rFont val="Tahoma"/>
            <family val="2"/>
          </rPr>
          <t>Jackson, Tricia:</t>
        </r>
        <r>
          <rPr>
            <sz val="9"/>
            <color indexed="81"/>
            <rFont val="Tahoma"/>
            <family val="2"/>
          </rPr>
          <t xml:space="preserve">
Source: EIA 923 Boiler</t>
        </r>
      </text>
    </comment>
    <comment ref="I54" authorId="0">
      <text>
        <r>
          <rPr>
            <b/>
            <sz val="9"/>
            <color indexed="81"/>
            <rFont val="Tahoma"/>
            <family val="2"/>
          </rPr>
          <t>Jackson, Tricia:</t>
        </r>
        <r>
          <rPr>
            <sz val="9"/>
            <color indexed="81"/>
            <rFont val="Tahoma"/>
            <family val="2"/>
          </rPr>
          <t xml:space="preserve">
Data Source: EIA 923 Generator Data</t>
        </r>
      </text>
    </comment>
    <comment ref="M54" authorId="0">
      <text>
        <r>
          <rPr>
            <b/>
            <sz val="9"/>
            <color indexed="81"/>
            <rFont val="Tahoma"/>
            <family val="2"/>
          </rPr>
          <t>Jackson, Tricia:</t>
        </r>
        <r>
          <rPr>
            <sz val="9"/>
            <color indexed="81"/>
            <rFont val="Tahoma"/>
            <family val="2"/>
          </rPr>
          <t xml:space="preserve">
EIA 923 Page 1 emissions estimates based on fuel consumption</t>
        </r>
      </text>
    </comment>
  </commentList>
</comments>
</file>

<file path=xl/comments4.xml><?xml version="1.0" encoding="utf-8"?>
<comments xmlns="http://schemas.openxmlformats.org/spreadsheetml/2006/main">
  <authors>
    <author>Jackson, Tricia</author>
  </authors>
  <commentList>
    <comment ref="I2" authorId="0">
      <text>
        <r>
          <rPr>
            <b/>
            <sz val="9"/>
            <color indexed="81"/>
            <rFont val="Tahoma"/>
            <family val="2"/>
          </rPr>
          <t>Jackson, Tricia:</t>
        </r>
        <r>
          <rPr>
            <sz val="9"/>
            <color indexed="81"/>
            <rFont val="Tahoma"/>
            <family val="2"/>
          </rPr>
          <t xml:space="preserve">
Generator data</t>
        </r>
      </text>
    </comment>
    <comment ref="M2" authorId="0">
      <text>
        <r>
          <rPr>
            <b/>
            <sz val="9"/>
            <color indexed="81"/>
            <rFont val="Tahoma"/>
            <family val="2"/>
          </rPr>
          <t>Jackson, Tricia:</t>
        </r>
        <r>
          <rPr>
            <sz val="9"/>
            <color indexed="81"/>
            <rFont val="Tahoma"/>
            <family val="2"/>
          </rPr>
          <t xml:space="preserve">
AMPD</t>
        </r>
      </text>
    </comment>
    <comment ref="I3" authorId="0">
      <text>
        <r>
          <rPr>
            <b/>
            <sz val="9"/>
            <color indexed="81"/>
            <rFont val="Tahoma"/>
            <family val="2"/>
          </rPr>
          <t>Jackson, Tricia:</t>
        </r>
        <r>
          <rPr>
            <sz val="9"/>
            <color indexed="81"/>
            <rFont val="Tahoma"/>
            <family val="2"/>
          </rPr>
          <t xml:space="preserve">
Generator Data</t>
        </r>
      </text>
    </comment>
    <comment ref="M3" authorId="0">
      <text>
        <r>
          <rPr>
            <b/>
            <sz val="9"/>
            <color indexed="81"/>
            <rFont val="Tahoma"/>
            <family val="2"/>
          </rPr>
          <t>Jackson, Tricia:</t>
        </r>
        <r>
          <rPr>
            <sz val="9"/>
            <color indexed="81"/>
            <rFont val="Tahoma"/>
            <family val="2"/>
          </rPr>
          <t xml:space="preserve">
AMPD</t>
        </r>
      </text>
    </comment>
    <comment ref="I4" authorId="0">
      <text>
        <r>
          <rPr>
            <b/>
            <sz val="9"/>
            <color indexed="81"/>
            <rFont val="Tahoma"/>
            <family val="2"/>
          </rPr>
          <t>Jackson, Tricia:</t>
        </r>
        <r>
          <rPr>
            <sz val="9"/>
            <color indexed="81"/>
            <rFont val="Tahoma"/>
            <family val="2"/>
          </rPr>
          <t xml:space="preserve">
Generator data</t>
        </r>
      </text>
    </comment>
    <comment ref="M4" authorId="0">
      <text>
        <r>
          <rPr>
            <b/>
            <sz val="9"/>
            <color indexed="81"/>
            <rFont val="Tahoma"/>
            <family val="2"/>
          </rPr>
          <t>Jackson, Tricia:</t>
        </r>
        <r>
          <rPr>
            <sz val="9"/>
            <color indexed="81"/>
            <rFont val="Tahoma"/>
            <family val="2"/>
          </rPr>
          <t xml:space="preserve">
AMPD</t>
        </r>
      </text>
    </comment>
    <comment ref="I5" authorId="0">
      <text>
        <r>
          <rPr>
            <b/>
            <sz val="9"/>
            <color indexed="81"/>
            <rFont val="Tahoma"/>
            <family val="2"/>
          </rPr>
          <t>Jackson, Tricia:</t>
        </r>
        <r>
          <rPr>
            <sz val="9"/>
            <color indexed="81"/>
            <rFont val="Tahoma"/>
            <family val="2"/>
          </rPr>
          <t xml:space="preserve">
Generator data</t>
        </r>
      </text>
    </comment>
    <comment ref="M5" authorId="0">
      <text>
        <r>
          <rPr>
            <b/>
            <sz val="9"/>
            <color indexed="81"/>
            <rFont val="Tahoma"/>
            <family val="2"/>
          </rPr>
          <t>Jackson, Tricia:</t>
        </r>
        <r>
          <rPr>
            <sz val="9"/>
            <color indexed="81"/>
            <rFont val="Tahoma"/>
            <family val="2"/>
          </rPr>
          <t xml:space="preserve">
AMPD</t>
        </r>
      </text>
    </comment>
    <comment ref="I6" authorId="0">
      <text>
        <r>
          <rPr>
            <b/>
            <sz val="9"/>
            <color indexed="81"/>
            <rFont val="Tahoma"/>
            <family val="2"/>
          </rPr>
          <t>Jackson, Tricia:</t>
        </r>
        <r>
          <rPr>
            <sz val="9"/>
            <color indexed="81"/>
            <rFont val="Tahoma"/>
            <family val="2"/>
          </rPr>
          <t xml:space="preserve">
Generator Data</t>
        </r>
      </text>
    </comment>
    <comment ref="M6" authorId="0">
      <text>
        <r>
          <rPr>
            <b/>
            <sz val="9"/>
            <color indexed="81"/>
            <rFont val="Tahoma"/>
            <family val="2"/>
          </rPr>
          <t>Jackson, Tricia:</t>
        </r>
        <r>
          <rPr>
            <sz val="9"/>
            <color indexed="81"/>
            <rFont val="Tahoma"/>
            <family val="2"/>
          </rPr>
          <t xml:space="preserve">
AMPD</t>
        </r>
      </text>
    </comment>
    <comment ref="I7" authorId="0">
      <text>
        <r>
          <rPr>
            <b/>
            <sz val="9"/>
            <color indexed="81"/>
            <rFont val="Tahoma"/>
            <family val="2"/>
          </rPr>
          <t>Jackson, Tricia:</t>
        </r>
        <r>
          <rPr>
            <sz val="9"/>
            <color indexed="81"/>
            <rFont val="Tahoma"/>
            <family val="2"/>
          </rPr>
          <t xml:space="preserve">
Generator Data</t>
        </r>
      </text>
    </comment>
    <comment ref="M7" authorId="0">
      <text>
        <r>
          <rPr>
            <b/>
            <sz val="9"/>
            <color indexed="81"/>
            <rFont val="Tahoma"/>
            <family val="2"/>
          </rPr>
          <t>Jackson, Tricia:</t>
        </r>
        <r>
          <rPr>
            <sz val="9"/>
            <color indexed="81"/>
            <rFont val="Tahoma"/>
            <family val="2"/>
          </rPr>
          <t xml:space="preserve">
AMPD</t>
        </r>
      </text>
    </comment>
    <comment ref="I8" authorId="0">
      <text>
        <r>
          <rPr>
            <b/>
            <sz val="9"/>
            <color indexed="81"/>
            <rFont val="Tahoma"/>
            <family val="2"/>
          </rPr>
          <t>Jackson, Tricia:</t>
        </r>
        <r>
          <rPr>
            <sz val="9"/>
            <color indexed="81"/>
            <rFont val="Tahoma"/>
            <family val="2"/>
          </rPr>
          <t xml:space="preserve">
Generator Data</t>
        </r>
      </text>
    </comment>
    <comment ref="M8" authorId="0">
      <text>
        <r>
          <rPr>
            <b/>
            <sz val="9"/>
            <color indexed="81"/>
            <rFont val="Tahoma"/>
            <family val="2"/>
          </rPr>
          <t>Jackson, Tricia:</t>
        </r>
        <r>
          <rPr>
            <sz val="9"/>
            <color indexed="81"/>
            <rFont val="Tahoma"/>
            <family val="2"/>
          </rPr>
          <t xml:space="preserve">
AMPD</t>
        </r>
      </text>
    </comment>
    <comment ref="G9" authorId="0">
      <text>
        <r>
          <rPr>
            <b/>
            <sz val="9"/>
            <color indexed="81"/>
            <rFont val="Tahoma"/>
            <family val="2"/>
          </rPr>
          <t>Jackson, Tricia:</t>
        </r>
        <r>
          <rPr>
            <sz val="9"/>
            <color indexed="81"/>
            <rFont val="Tahoma"/>
            <family val="2"/>
          </rPr>
          <t xml:space="preserve">
CA &amp; CT are classified as CC in EPA's spreadsheet</t>
        </r>
      </text>
    </comment>
    <comment ref="I9" authorId="0">
      <text>
        <r>
          <rPr>
            <b/>
            <sz val="9"/>
            <color indexed="81"/>
            <rFont val="Tahoma"/>
            <family val="2"/>
          </rPr>
          <t>Jackson, Tricia:</t>
        </r>
        <r>
          <rPr>
            <sz val="9"/>
            <color indexed="81"/>
            <rFont val="Tahoma"/>
            <family val="2"/>
          </rPr>
          <t xml:space="preserve">
Plant-level CA and CT generation aggregated then distributed across all units</t>
        </r>
      </text>
    </comment>
    <comment ref="M9" authorId="0">
      <text>
        <r>
          <rPr>
            <b/>
            <sz val="9"/>
            <color indexed="81"/>
            <rFont val="Tahoma"/>
            <family val="2"/>
          </rPr>
          <t>Jackson, Tricia:</t>
        </r>
        <r>
          <rPr>
            <sz val="9"/>
            <color indexed="81"/>
            <rFont val="Tahoma"/>
            <family val="2"/>
          </rPr>
          <t xml:space="preserve">
AMPD emissions for CT generators summed together then distributed across all units.</t>
        </r>
      </text>
    </comment>
    <comment ref="G10" authorId="0">
      <text>
        <r>
          <rPr>
            <b/>
            <sz val="9"/>
            <color indexed="81"/>
            <rFont val="Tahoma"/>
            <family val="2"/>
          </rPr>
          <t>Jackson, Tricia:</t>
        </r>
        <r>
          <rPr>
            <sz val="9"/>
            <color indexed="81"/>
            <rFont val="Tahoma"/>
            <family val="2"/>
          </rPr>
          <t xml:space="preserve">
CA &amp; CT are classified as CC in EPA's spreadsheet</t>
        </r>
      </text>
    </comment>
    <comment ref="I10" authorId="0">
      <text>
        <r>
          <rPr>
            <b/>
            <sz val="9"/>
            <color indexed="81"/>
            <rFont val="Tahoma"/>
            <family val="2"/>
          </rPr>
          <t>Jackson, Tricia:</t>
        </r>
        <r>
          <rPr>
            <sz val="9"/>
            <color indexed="81"/>
            <rFont val="Tahoma"/>
            <family val="2"/>
          </rPr>
          <t xml:space="preserve">
Plant-level CA and CT generation aggregated then distributed across all units</t>
        </r>
      </text>
    </comment>
    <comment ref="M10" authorId="0">
      <text>
        <r>
          <rPr>
            <b/>
            <sz val="9"/>
            <color indexed="81"/>
            <rFont val="Tahoma"/>
            <family val="2"/>
          </rPr>
          <t>Jackson, Tricia:</t>
        </r>
        <r>
          <rPr>
            <sz val="9"/>
            <color indexed="81"/>
            <rFont val="Tahoma"/>
            <family val="2"/>
          </rPr>
          <t xml:space="preserve">
AMPD emissions for CT generators summed together then distributed across all units.</t>
        </r>
      </text>
    </comment>
    <comment ref="G11" authorId="0">
      <text>
        <r>
          <rPr>
            <b/>
            <sz val="9"/>
            <color indexed="81"/>
            <rFont val="Tahoma"/>
            <family val="2"/>
          </rPr>
          <t>Jackson, Tricia:</t>
        </r>
        <r>
          <rPr>
            <sz val="9"/>
            <color indexed="81"/>
            <rFont val="Tahoma"/>
            <family val="2"/>
          </rPr>
          <t xml:space="preserve">
CA &amp; CT are classified as CC in EPA's spreadsheet</t>
        </r>
      </text>
    </comment>
    <comment ref="I11" authorId="0">
      <text>
        <r>
          <rPr>
            <b/>
            <sz val="9"/>
            <color indexed="81"/>
            <rFont val="Tahoma"/>
            <family val="2"/>
          </rPr>
          <t>Jackson, Tricia:</t>
        </r>
        <r>
          <rPr>
            <sz val="9"/>
            <color indexed="81"/>
            <rFont val="Tahoma"/>
            <family val="2"/>
          </rPr>
          <t xml:space="preserve">
Plant-level CA and CT generation aggregated then distributed across all units</t>
        </r>
      </text>
    </comment>
    <comment ref="M11" authorId="0">
      <text>
        <r>
          <rPr>
            <b/>
            <sz val="9"/>
            <color indexed="81"/>
            <rFont val="Tahoma"/>
            <family val="2"/>
          </rPr>
          <t>Jackson, Tricia:</t>
        </r>
        <r>
          <rPr>
            <sz val="9"/>
            <color indexed="81"/>
            <rFont val="Tahoma"/>
            <family val="2"/>
          </rPr>
          <t xml:space="preserve">
AMPD emissions for CT generators summed together then distributed across all units.</t>
        </r>
      </text>
    </comment>
    <comment ref="G12" authorId="0">
      <text>
        <r>
          <rPr>
            <b/>
            <sz val="9"/>
            <color indexed="81"/>
            <rFont val="Tahoma"/>
            <family val="2"/>
          </rPr>
          <t>Jackson, Tricia:</t>
        </r>
        <r>
          <rPr>
            <sz val="9"/>
            <color indexed="81"/>
            <rFont val="Tahoma"/>
            <family val="2"/>
          </rPr>
          <t xml:space="preserve">
CA &amp; CT are classified as CC in EPA's spreadsheet</t>
        </r>
      </text>
    </comment>
    <comment ref="I12" authorId="0">
      <text>
        <r>
          <rPr>
            <b/>
            <sz val="9"/>
            <color indexed="81"/>
            <rFont val="Tahoma"/>
            <family val="2"/>
          </rPr>
          <t>Jackson, Tricia:</t>
        </r>
        <r>
          <rPr>
            <sz val="9"/>
            <color indexed="81"/>
            <rFont val="Tahoma"/>
            <family val="2"/>
          </rPr>
          <t xml:space="preserve">
Plant-level CA and CT generation aggregated then distributed across all units</t>
        </r>
      </text>
    </comment>
    <comment ref="M12" authorId="0">
      <text>
        <r>
          <rPr>
            <b/>
            <sz val="9"/>
            <color indexed="81"/>
            <rFont val="Tahoma"/>
            <family val="2"/>
          </rPr>
          <t>Jackson, Tricia:</t>
        </r>
        <r>
          <rPr>
            <sz val="9"/>
            <color indexed="81"/>
            <rFont val="Tahoma"/>
            <family val="2"/>
          </rPr>
          <t xml:space="preserve">
AMPD emissions for CT generators summed together then distributed across all units.</t>
        </r>
      </text>
    </comment>
    <comment ref="G13" authorId="0">
      <text>
        <r>
          <rPr>
            <b/>
            <sz val="9"/>
            <color indexed="81"/>
            <rFont val="Tahoma"/>
            <family val="2"/>
          </rPr>
          <t>Jackson, Tricia:</t>
        </r>
        <r>
          <rPr>
            <sz val="9"/>
            <color indexed="81"/>
            <rFont val="Tahoma"/>
            <family val="2"/>
          </rPr>
          <t xml:space="preserve">
CA &amp; CT are classified as CC in EPA's spreadsheet</t>
        </r>
      </text>
    </comment>
    <comment ref="I13" authorId="0">
      <text>
        <r>
          <rPr>
            <b/>
            <sz val="9"/>
            <color indexed="81"/>
            <rFont val="Tahoma"/>
            <family val="2"/>
          </rPr>
          <t>Jackson, Tricia:</t>
        </r>
        <r>
          <rPr>
            <sz val="9"/>
            <color indexed="81"/>
            <rFont val="Tahoma"/>
            <family val="2"/>
          </rPr>
          <t xml:space="preserve">
Plant-level CA and CT generation aggregated then distributed across all units</t>
        </r>
      </text>
    </comment>
    <comment ref="M13" authorId="0">
      <text>
        <r>
          <rPr>
            <b/>
            <sz val="9"/>
            <color indexed="81"/>
            <rFont val="Tahoma"/>
            <family val="2"/>
          </rPr>
          <t>Jackson, Tricia:</t>
        </r>
        <r>
          <rPr>
            <sz val="9"/>
            <color indexed="81"/>
            <rFont val="Tahoma"/>
            <family val="2"/>
          </rPr>
          <t xml:space="preserve">
AMPD emissions for CT generators summed together then distributed across all units.</t>
        </r>
      </text>
    </comment>
    <comment ref="G14" authorId="0">
      <text>
        <r>
          <rPr>
            <b/>
            <sz val="9"/>
            <color indexed="81"/>
            <rFont val="Tahoma"/>
            <family val="2"/>
          </rPr>
          <t>Jackson, Tricia:</t>
        </r>
        <r>
          <rPr>
            <sz val="9"/>
            <color indexed="81"/>
            <rFont val="Tahoma"/>
            <family val="2"/>
          </rPr>
          <t xml:space="preserve">
CA &amp; CT are classified as CC in EPA's spreadsheet</t>
        </r>
      </text>
    </comment>
    <comment ref="I14" authorId="0">
      <text>
        <r>
          <rPr>
            <b/>
            <sz val="9"/>
            <color indexed="81"/>
            <rFont val="Tahoma"/>
            <family val="2"/>
          </rPr>
          <t>Jackson, Tricia:</t>
        </r>
        <r>
          <rPr>
            <sz val="9"/>
            <color indexed="81"/>
            <rFont val="Tahoma"/>
            <family val="2"/>
          </rPr>
          <t xml:space="preserve">
Plant-level CA and CT generation aggregated then distributed across all units</t>
        </r>
      </text>
    </comment>
    <comment ref="M14" authorId="0">
      <text>
        <r>
          <rPr>
            <b/>
            <sz val="9"/>
            <color indexed="81"/>
            <rFont val="Tahoma"/>
            <family val="2"/>
          </rPr>
          <t>Jackson, Tricia:</t>
        </r>
        <r>
          <rPr>
            <sz val="9"/>
            <color indexed="81"/>
            <rFont val="Tahoma"/>
            <family val="2"/>
          </rPr>
          <t xml:space="preserve">
AMPD emissions for CT generators summed together then distributed across all units.</t>
        </r>
      </text>
    </comment>
    <comment ref="G15" authorId="0">
      <text>
        <r>
          <rPr>
            <b/>
            <sz val="9"/>
            <color indexed="81"/>
            <rFont val="Tahoma"/>
            <family val="2"/>
          </rPr>
          <t>Jackson, Tricia:</t>
        </r>
        <r>
          <rPr>
            <sz val="9"/>
            <color indexed="81"/>
            <rFont val="Tahoma"/>
            <family val="2"/>
          </rPr>
          <t xml:space="preserve">
CA &amp; CT are classified as CC in EPA's spreadsheet</t>
        </r>
      </text>
    </comment>
    <comment ref="I15" authorId="0">
      <text>
        <r>
          <rPr>
            <b/>
            <sz val="9"/>
            <color indexed="81"/>
            <rFont val="Tahoma"/>
            <family val="2"/>
          </rPr>
          <t>Jackson, Tricia:</t>
        </r>
        <r>
          <rPr>
            <sz val="9"/>
            <color indexed="81"/>
            <rFont val="Tahoma"/>
            <family val="2"/>
          </rPr>
          <t xml:space="preserve">
Plant-level CA and CT generation aggregated then distributed across all units</t>
        </r>
      </text>
    </comment>
    <comment ref="M15" authorId="0">
      <text>
        <r>
          <rPr>
            <b/>
            <sz val="9"/>
            <color indexed="81"/>
            <rFont val="Tahoma"/>
            <family val="2"/>
          </rPr>
          <t>Jackson, Tricia:</t>
        </r>
        <r>
          <rPr>
            <sz val="9"/>
            <color indexed="81"/>
            <rFont val="Tahoma"/>
            <family val="2"/>
          </rPr>
          <t xml:space="preserve">
AMPD emissions for CT generators summed together then distributed across all units.</t>
        </r>
      </text>
    </comment>
    <comment ref="G16" authorId="0">
      <text>
        <r>
          <rPr>
            <b/>
            <sz val="9"/>
            <color indexed="81"/>
            <rFont val="Tahoma"/>
            <family val="2"/>
          </rPr>
          <t>Jackson, Tricia:</t>
        </r>
        <r>
          <rPr>
            <sz val="9"/>
            <color indexed="81"/>
            <rFont val="Tahoma"/>
            <family val="2"/>
          </rPr>
          <t xml:space="preserve">
CA &amp; CT are classified as CC in EPA's spreadsheet</t>
        </r>
      </text>
    </comment>
    <comment ref="I16" authorId="0">
      <text>
        <r>
          <rPr>
            <b/>
            <sz val="9"/>
            <color indexed="81"/>
            <rFont val="Tahoma"/>
            <family val="2"/>
          </rPr>
          <t>Jackson, Tricia:</t>
        </r>
        <r>
          <rPr>
            <sz val="9"/>
            <color indexed="81"/>
            <rFont val="Tahoma"/>
            <family val="2"/>
          </rPr>
          <t xml:space="preserve">
Plant-level CA and CT generation aggregated then distributed across all units</t>
        </r>
      </text>
    </comment>
    <comment ref="M16" authorId="0">
      <text>
        <r>
          <rPr>
            <b/>
            <sz val="9"/>
            <color indexed="81"/>
            <rFont val="Tahoma"/>
            <family val="2"/>
          </rPr>
          <t>Jackson, Tricia:</t>
        </r>
        <r>
          <rPr>
            <sz val="9"/>
            <color indexed="81"/>
            <rFont val="Tahoma"/>
            <family val="2"/>
          </rPr>
          <t xml:space="preserve">
AMPD emissions for CT generators summed together then distributed across all units.</t>
        </r>
      </text>
    </comment>
    <comment ref="G17" authorId="0">
      <text>
        <r>
          <rPr>
            <b/>
            <sz val="9"/>
            <color indexed="81"/>
            <rFont val="Tahoma"/>
            <family val="2"/>
          </rPr>
          <t>Jackson, Tricia:</t>
        </r>
        <r>
          <rPr>
            <sz val="9"/>
            <color indexed="81"/>
            <rFont val="Tahoma"/>
            <family val="2"/>
          </rPr>
          <t xml:space="preserve">
CA &amp; CT are classified as CC in EPA's spreadsheet</t>
        </r>
      </text>
    </comment>
    <comment ref="I17" authorId="0">
      <text>
        <r>
          <rPr>
            <b/>
            <sz val="9"/>
            <color indexed="81"/>
            <rFont val="Tahoma"/>
            <family val="2"/>
          </rPr>
          <t>Jackson, Tricia:</t>
        </r>
        <r>
          <rPr>
            <sz val="9"/>
            <color indexed="81"/>
            <rFont val="Tahoma"/>
            <family val="2"/>
          </rPr>
          <t xml:space="preserve">
Plant-level CA and CT generation aggregated then distributed across all units</t>
        </r>
      </text>
    </comment>
    <comment ref="M17" authorId="0">
      <text>
        <r>
          <rPr>
            <b/>
            <sz val="9"/>
            <color indexed="81"/>
            <rFont val="Tahoma"/>
            <family val="2"/>
          </rPr>
          <t>Jackson, Tricia:</t>
        </r>
        <r>
          <rPr>
            <sz val="9"/>
            <color indexed="81"/>
            <rFont val="Tahoma"/>
            <family val="2"/>
          </rPr>
          <t xml:space="preserve">
AMPD emissions for CT generators summed together then distributed across all units.</t>
        </r>
      </text>
    </comment>
    <comment ref="G18" authorId="0">
      <text>
        <r>
          <rPr>
            <b/>
            <sz val="9"/>
            <color indexed="81"/>
            <rFont val="Tahoma"/>
            <family val="2"/>
          </rPr>
          <t>Jackson, Tricia:</t>
        </r>
        <r>
          <rPr>
            <sz val="9"/>
            <color indexed="81"/>
            <rFont val="Tahoma"/>
            <family val="2"/>
          </rPr>
          <t xml:space="preserve">
CA &amp; CT are classified as CC in EPA's spreadsheet</t>
        </r>
      </text>
    </comment>
    <comment ref="I18" authorId="0">
      <text>
        <r>
          <rPr>
            <b/>
            <sz val="9"/>
            <color indexed="81"/>
            <rFont val="Tahoma"/>
            <family val="2"/>
          </rPr>
          <t>Jackson, Tricia:</t>
        </r>
        <r>
          <rPr>
            <sz val="9"/>
            <color indexed="81"/>
            <rFont val="Tahoma"/>
            <family val="2"/>
          </rPr>
          <t xml:space="preserve">
Plant-level CA and CT generation aggregated then distributed across all units</t>
        </r>
      </text>
    </comment>
    <comment ref="M18" authorId="0">
      <text>
        <r>
          <rPr>
            <b/>
            <sz val="9"/>
            <color indexed="81"/>
            <rFont val="Tahoma"/>
            <family val="2"/>
          </rPr>
          <t>Jackson, Tricia:</t>
        </r>
        <r>
          <rPr>
            <sz val="9"/>
            <color indexed="81"/>
            <rFont val="Tahoma"/>
            <family val="2"/>
          </rPr>
          <t xml:space="preserve">
AMPD emissions for CT generators summed together then distributed across all units.</t>
        </r>
      </text>
    </comment>
    <comment ref="G19" authorId="0">
      <text>
        <r>
          <rPr>
            <b/>
            <sz val="9"/>
            <color indexed="81"/>
            <rFont val="Tahoma"/>
            <family val="2"/>
          </rPr>
          <t>Jackson, Tricia:</t>
        </r>
        <r>
          <rPr>
            <sz val="9"/>
            <color indexed="81"/>
            <rFont val="Tahoma"/>
            <family val="2"/>
          </rPr>
          <t xml:space="preserve">
CA &amp; CT are classified as CC in EPA's spreadsheet</t>
        </r>
      </text>
    </comment>
    <comment ref="I19" authorId="0">
      <text>
        <r>
          <rPr>
            <b/>
            <sz val="9"/>
            <color indexed="81"/>
            <rFont val="Tahoma"/>
            <family val="2"/>
          </rPr>
          <t>Jackson, Tricia:</t>
        </r>
        <r>
          <rPr>
            <sz val="9"/>
            <color indexed="81"/>
            <rFont val="Tahoma"/>
            <family val="2"/>
          </rPr>
          <t xml:space="preserve">
Plant-level CA and CT generation aggregated then distributed across all units</t>
        </r>
      </text>
    </comment>
    <comment ref="M19" authorId="0">
      <text>
        <r>
          <rPr>
            <b/>
            <sz val="9"/>
            <color indexed="81"/>
            <rFont val="Tahoma"/>
            <family val="2"/>
          </rPr>
          <t>Jackson, Tricia:</t>
        </r>
        <r>
          <rPr>
            <sz val="9"/>
            <color indexed="81"/>
            <rFont val="Tahoma"/>
            <family val="2"/>
          </rPr>
          <t xml:space="preserve">
AMPD emissions for CT generators summed together then distributed across all units.</t>
        </r>
      </text>
    </comment>
    <comment ref="G20" authorId="0">
      <text>
        <r>
          <rPr>
            <b/>
            <sz val="9"/>
            <color indexed="81"/>
            <rFont val="Tahoma"/>
            <family val="2"/>
          </rPr>
          <t>Jackson, Tricia:</t>
        </r>
        <r>
          <rPr>
            <sz val="9"/>
            <color indexed="81"/>
            <rFont val="Tahoma"/>
            <family val="2"/>
          </rPr>
          <t xml:space="preserve">
CA &amp; CT are classified as CC in EPA's spreadsheet</t>
        </r>
      </text>
    </comment>
    <comment ref="I20" authorId="0">
      <text>
        <r>
          <rPr>
            <b/>
            <sz val="9"/>
            <color indexed="81"/>
            <rFont val="Tahoma"/>
            <family val="2"/>
          </rPr>
          <t>Jackson, Tricia:</t>
        </r>
        <r>
          <rPr>
            <sz val="9"/>
            <color indexed="81"/>
            <rFont val="Tahoma"/>
            <family val="2"/>
          </rPr>
          <t xml:space="preserve">
Plant-level CA and CT generation aggregated then distributed across all units</t>
        </r>
      </text>
    </comment>
    <comment ref="M20" authorId="0">
      <text>
        <r>
          <rPr>
            <b/>
            <sz val="9"/>
            <color indexed="81"/>
            <rFont val="Tahoma"/>
            <family val="2"/>
          </rPr>
          <t>Jackson, Tricia:</t>
        </r>
        <r>
          <rPr>
            <sz val="9"/>
            <color indexed="81"/>
            <rFont val="Tahoma"/>
            <family val="2"/>
          </rPr>
          <t xml:space="preserve">
AMPD emissions for CT generators summed together then distributed across all units.</t>
        </r>
      </text>
    </comment>
    <comment ref="G21" authorId="0">
      <text>
        <r>
          <rPr>
            <b/>
            <sz val="9"/>
            <color indexed="81"/>
            <rFont val="Tahoma"/>
            <family val="2"/>
          </rPr>
          <t>Jackson, Tricia:</t>
        </r>
        <r>
          <rPr>
            <sz val="9"/>
            <color indexed="81"/>
            <rFont val="Tahoma"/>
            <family val="2"/>
          </rPr>
          <t xml:space="preserve">
CA &amp; CT are classified as CC in EPA's spreadsheet</t>
        </r>
      </text>
    </comment>
    <comment ref="I21" authorId="0">
      <text>
        <r>
          <rPr>
            <b/>
            <sz val="9"/>
            <color indexed="81"/>
            <rFont val="Tahoma"/>
            <family val="2"/>
          </rPr>
          <t>Jackson, Tricia:</t>
        </r>
        <r>
          <rPr>
            <sz val="9"/>
            <color indexed="81"/>
            <rFont val="Tahoma"/>
            <family val="2"/>
          </rPr>
          <t xml:space="preserve">
Plant-level CA and CT generation aggregated then distributed across all units</t>
        </r>
      </text>
    </comment>
    <comment ref="M21" authorId="0">
      <text>
        <r>
          <rPr>
            <b/>
            <sz val="9"/>
            <color indexed="81"/>
            <rFont val="Tahoma"/>
            <family val="2"/>
          </rPr>
          <t>Jackson, Tricia:</t>
        </r>
        <r>
          <rPr>
            <sz val="9"/>
            <color indexed="81"/>
            <rFont val="Tahoma"/>
            <family val="2"/>
          </rPr>
          <t xml:space="preserve">
AMPD emissions for CT generators summed together then distributed across all units.</t>
        </r>
      </text>
    </comment>
    <comment ref="G22" authorId="0">
      <text>
        <r>
          <rPr>
            <b/>
            <sz val="9"/>
            <color indexed="81"/>
            <rFont val="Tahoma"/>
            <family val="2"/>
          </rPr>
          <t>Jackson, Tricia:</t>
        </r>
        <r>
          <rPr>
            <sz val="9"/>
            <color indexed="81"/>
            <rFont val="Tahoma"/>
            <family val="2"/>
          </rPr>
          <t xml:space="preserve">
CA &amp; CT are classified as CC in EPA's spreadsheet</t>
        </r>
      </text>
    </comment>
    <comment ref="I22" authorId="0">
      <text>
        <r>
          <rPr>
            <b/>
            <sz val="9"/>
            <color indexed="81"/>
            <rFont val="Tahoma"/>
            <family val="2"/>
          </rPr>
          <t>Jackson, Tricia:</t>
        </r>
        <r>
          <rPr>
            <sz val="9"/>
            <color indexed="81"/>
            <rFont val="Tahoma"/>
            <family val="2"/>
          </rPr>
          <t xml:space="preserve">
Plant-level CA and CT generation aggregated then distributed across all units</t>
        </r>
      </text>
    </comment>
    <comment ref="M22" authorId="0">
      <text>
        <r>
          <rPr>
            <b/>
            <sz val="9"/>
            <color indexed="81"/>
            <rFont val="Tahoma"/>
            <family val="2"/>
          </rPr>
          <t>Jackson, Tricia:</t>
        </r>
        <r>
          <rPr>
            <sz val="9"/>
            <color indexed="81"/>
            <rFont val="Tahoma"/>
            <family val="2"/>
          </rPr>
          <t xml:space="preserve">
AMPD emissions for CT generators summed together then distributed across all units.</t>
        </r>
      </text>
    </comment>
    <comment ref="G23" authorId="0">
      <text>
        <r>
          <rPr>
            <b/>
            <sz val="9"/>
            <color indexed="81"/>
            <rFont val="Tahoma"/>
            <family val="2"/>
          </rPr>
          <t>Jackson, Tricia:</t>
        </r>
        <r>
          <rPr>
            <sz val="9"/>
            <color indexed="81"/>
            <rFont val="Tahoma"/>
            <family val="2"/>
          </rPr>
          <t xml:space="preserve">
CA &amp; CT are classified as CC in EPA's spreadsheet</t>
        </r>
      </text>
    </comment>
    <comment ref="I23" authorId="0">
      <text>
        <r>
          <rPr>
            <b/>
            <sz val="9"/>
            <color indexed="81"/>
            <rFont val="Tahoma"/>
            <family val="2"/>
          </rPr>
          <t>Jackson, Tricia:</t>
        </r>
        <r>
          <rPr>
            <sz val="9"/>
            <color indexed="81"/>
            <rFont val="Tahoma"/>
            <family val="2"/>
          </rPr>
          <t xml:space="preserve">
Plant-level CA and CT generation aggregated then distributed across all units</t>
        </r>
      </text>
    </comment>
    <comment ref="M23" authorId="0">
      <text>
        <r>
          <rPr>
            <b/>
            <sz val="9"/>
            <color indexed="81"/>
            <rFont val="Tahoma"/>
            <family val="2"/>
          </rPr>
          <t>Jackson, Tricia:</t>
        </r>
        <r>
          <rPr>
            <sz val="9"/>
            <color indexed="81"/>
            <rFont val="Tahoma"/>
            <family val="2"/>
          </rPr>
          <t xml:space="preserve">
AMPD emissions for CT generators summed together then distributed across all units.</t>
        </r>
      </text>
    </comment>
    <comment ref="G24" authorId="0">
      <text>
        <r>
          <rPr>
            <b/>
            <sz val="9"/>
            <color indexed="81"/>
            <rFont val="Tahoma"/>
            <family val="2"/>
          </rPr>
          <t>Jackson, Tricia:</t>
        </r>
        <r>
          <rPr>
            <sz val="9"/>
            <color indexed="81"/>
            <rFont val="Tahoma"/>
            <family val="2"/>
          </rPr>
          <t xml:space="preserve">
CA &amp; CT are classified as CC in EPA's spreadsheet</t>
        </r>
      </text>
    </comment>
    <comment ref="I24" authorId="0">
      <text>
        <r>
          <rPr>
            <b/>
            <sz val="9"/>
            <color indexed="81"/>
            <rFont val="Tahoma"/>
            <family val="2"/>
          </rPr>
          <t>Jackson, Tricia:</t>
        </r>
        <r>
          <rPr>
            <sz val="9"/>
            <color indexed="81"/>
            <rFont val="Tahoma"/>
            <family val="2"/>
          </rPr>
          <t xml:space="preserve">
Plant-level CA and CT generation aggregated then distributed across all units</t>
        </r>
      </text>
    </comment>
    <comment ref="M24" authorId="0">
      <text>
        <r>
          <rPr>
            <b/>
            <sz val="9"/>
            <color indexed="81"/>
            <rFont val="Tahoma"/>
            <family val="2"/>
          </rPr>
          <t>Jackson, Tricia:</t>
        </r>
        <r>
          <rPr>
            <sz val="9"/>
            <color indexed="81"/>
            <rFont val="Tahoma"/>
            <family val="2"/>
          </rPr>
          <t xml:space="preserve">
AMPD emissions for CT generators summed together then distributed across all units.</t>
        </r>
      </text>
    </comment>
    <comment ref="G25" authorId="0">
      <text>
        <r>
          <rPr>
            <b/>
            <sz val="9"/>
            <color indexed="81"/>
            <rFont val="Tahoma"/>
            <family val="2"/>
          </rPr>
          <t>Jackson, Tricia:</t>
        </r>
        <r>
          <rPr>
            <sz val="9"/>
            <color indexed="81"/>
            <rFont val="Tahoma"/>
            <family val="2"/>
          </rPr>
          <t xml:space="preserve">
CA &amp; CT are classified as CC in EPA's spreadsheet</t>
        </r>
      </text>
    </comment>
    <comment ref="I25" authorId="0">
      <text>
        <r>
          <rPr>
            <b/>
            <sz val="9"/>
            <color indexed="81"/>
            <rFont val="Tahoma"/>
            <family val="2"/>
          </rPr>
          <t>Jackson, Tricia:</t>
        </r>
        <r>
          <rPr>
            <sz val="9"/>
            <color indexed="81"/>
            <rFont val="Tahoma"/>
            <family val="2"/>
          </rPr>
          <t xml:space="preserve">
Plant-level CA and CT generation aggregated then distributed across all units</t>
        </r>
      </text>
    </comment>
    <comment ref="M25" authorId="0">
      <text>
        <r>
          <rPr>
            <b/>
            <sz val="9"/>
            <color indexed="81"/>
            <rFont val="Tahoma"/>
            <family val="2"/>
          </rPr>
          <t>Jackson, Tricia:</t>
        </r>
        <r>
          <rPr>
            <sz val="9"/>
            <color indexed="81"/>
            <rFont val="Tahoma"/>
            <family val="2"/>
          </rPr>
          <t xml:space="preserve">
AMPD emissions for CT generators summed together then distributed across all units.</t>
        </r>
      </text>
    </comment>
    <comment ref="G26" authorId="0">
      <text>
        <r>
          <rPr>
            <b/>
            <sz val="9"/>
            <color indexed="81"/>
            <rFont val="Tahoma"/>
            <family val="2"/>
          </rPr>
          <t>Jackson, Tricia:</t>
        </r>
        <r>
          <rPr>
            <sz val="9"/>
            <color indexed="81"/>
            <rFont val="Tahoma"/>
            <family val="2"/>
          </rPr>
          <t xml:space="preserve">
CA &amp; CT are classified as CC in EPA's spreadsheet</t>
        </r>
      </text>
    </comment>
    <comment ref="I26" authorId="0">
      <text>
        <r>
          <rPr>
            <b/>
            <sz val="9"/>
            <color indexed="81"/>
            <rFont val="Tahoma"/>
            <family val="2"/>
          </rPr>
          <t>Jackson, Tricia:</t>
        </r>
        <r>
          <rPr>
            <sz val="9"/>
            <color indexed="81"/>
            <rFont val="Tahoma"/>
            <family val="2"/>
          </rPr>
          <t xml:space="preserve">
Plant-level CA and CT generation aggregated then distributed across all units</t>
        </r>
      </text>
    </comment>
    <comment ref="M26" authorId="0">
      <text>
        <r>
          <rPr>
            <b/>
            <sz val="9"/>
            <color indexed="81"/>
            <rFont val="Tahoma"/>
            <family val="2"/>
          </rPr>
          <t>Jackson, Tricia:</t>
        </r>
        <r>
          <rPr>
            <sz val="9"/>
            <color indexed="81"/>
            <rFont val="Tahoma"/>
            <family val="2"/>
          </rPr>
          <t xml:space="preserve">
AMPD emissions for CT generators summed together then distributed across all units.</t>
        </r>
      </text>
    </comment>
    <comment ref="G27" authorId="0">
      <text>
        <r>
          <rPr>
            <b/>
            <sz val="9"/>
            <color indexed="81"/>
            <rFont val="Tahoma"/>
            <family val="2"/>
          </rPr>
          <t>Jackson, Tricia:</t>
        </r>
        <r>
          <rPr>
            <sz val="9"/>
            <color indexed="81"/>
            <rFont val="Tahoma"/>
            <family val="2"/>
          </rPr>
          <t xml:space="preserve">
CA &amp; CT are classified as CC in EPA's spreadsheet</t>
        </r>
      </text>
    </comment>
    <comment ref="I27" authorId="0">
      <text>
        <r>
          <rPr>
            <b/>
            <sz val="9"/>
            <color indexed="81"/>
            <rFont val="Tahoma"/>
            <family val="2"/>
          </rPr>
          <t>Jackson, Tricia:</t>
        </r>
        <r>
          <rPr>
            <sz val="9"/>
            <color indexed="81"/>
            <rFont val="Tahoma"/>
            <family val="2"/>
          </rPr>
          <t xml:space="preserve">
Plant-level CA and CT generation aggregated then distributed across all units</t>
        </r>
      </text>
    </comment>
    <comment ref="J27" authorId="0">
      <text>
        <r>
          <rPr>
            <b/>
            <sz val="9"/>
            <color indexed="81"/>
            <rFont val="Tahoma"/>
            <family val="2"/>
          </rPr>
          <t>Jackson, Tricia:</t>
        </r>
        <r>
          <rPr>
            <sz val="9"/>
            <color indexed="81"/>
            <rFont val="Tahoma"/>
            <family val="2"/>
          </rPr>
          <t xml:space="preserve">
electric fuel consumption and total fuel consumption for all units aggregated before calculating EIA ratio for entire plant</t>
        </r>
      </text>
    </comment>
    <comment ref="M27" authorId="0">
      <text>
        <r>
          <rPr>
            <b/>
            <sz val="9"/>
            <color indexed="81"/>
            <rFont val="Tahoma"/>
            <family val="2"/>
          </rPr>
          <t>Jackson, Tricia:</t>
        </r>
        <r>
          <rPr>
            <sz val="9"/>
            <color indexed="81"/>
            <rFont val="Tahoma"/>
            <family val="2"/>
          </rPr>
          <t xml:space="preserve">
AMPD emissions for CT generators summed together then distributed across all units.</t>
        </r>
      </text>
    </comment>
    <comment ref="G28" authorId="0">
      <text>
        <r>
          <rPr>
            <b/>
            <sz val="9"/>
            <color indexed="81"/>
            <rFont val="Tahoma"/>
            <family val="2"/>
          </rPr>
          <t>Jackson, Tricia:</t>
        </r>
        <r>
          <rPr>
            <sz val="9"/>
            <color indexed="81"/>
            <rFont val="Tahoma"/>
            <family val="2"/>
          </rPr>
          <t xml:space="preserve">
CA &amp; CT are classified as CC in EPA's spreadsheet</t>
        </r>
      </text>
    </comment>
    <comment ref="I28" authorId="0">
      <text>
        <r>
          <rPr>
            <b/>
            <sz val="9"/>
            <color indexed="81"/>
            <rFont val="Tahoma"/>
            <family val="2"/>
          </rPr>
          <t>Jackson, Tricia:</t>
        </r>
        <r>
          <rPr>
            <sz val="9"/>
            <color indexed="81"/>
            <rFont val="Tahoma"/>
            <family val="2"/>
          </rPr>
          <t xml:space="preserve">
Plant-level CA and CT generation aggregated then distributed across all units</t>
        </r>
      </text>
    </comment>
    <comment ref="J28" authorId="0">
      <text>
        <r>
          <rPr>
            <b/>
            <sz val="9"/>
            <color indexed="81"/>
            <rFont val="Tahoma"/>
            <family val="2"/>
          </rPr>
          <t>Jackson, Tricia:</t>
        </r>
        <r>
          <rPr>
            <sz val="9"/>
            <color indexed="81"/>
            <rFont val="Tahoma"/>
            <family val="2"/>
          </rPr>
          <t xml:space="preserve">
electric fuel consumption and total fuel consumption for all units aggregated before calculating EIA ratio for entire plant</t>
        </r>
      </text>
    </comment>
    <comment ref="M28" authorId="0">
      <text>
        <r>
          <rPr>
            <b/>
            <sz val="9"/>
            <color indexed="81"/>
            <rFont val="Tahoma"/>
            <family val="2"/>
          </rPr>
          <t>Jackson, Tricia:</t>
        </r>
        <r>
          <rPr>
            <sz val="9"/>
            <color indexed="81"/>
            <rFont val="Tahoma"/>
            <family val="2"/>
          </rPr>
          <t xml:space="preserve">
AMPD emissions for CT generators summed together then distributed across all units.</t>
        </r>
      </text>
    </comment>
    <comment ref="G29" authorId="0">
      <text>
        <r>
          <rPr>
            <b/>
            <sz val="9"/>
            <color indexed="81"/>
            <rFont val="Tahoma"/>
            <family val="2"/>
          </rPr>
          <t>Jackson, Tricia:</t>
        </r>
        <r>
          <rPr>
            <sz val="9"/>
            <color indexed="81"/>
            <rFont val="Tahoma"/>
            <family val="2"/>
          </rPr>
          <t xml:space="preserve">
CA &amp; CT are classified as CC in EPA's spreadsheet</t>
        </r>
      </text>
    </comment>
    <comment ref="I29" authorId="0">
      <text>
        <r>
          <rPr>
            <b/>
            <sz val="9"/>
            <color indexed="81"/>
            <rFont val="Tahoma"/>
            <family val="2"/>
          </rPr>
          <t>Jackson, Tricia:</t>
        </r>
        <r>
          <rPr>
            <sz val="9"/>
            <color indexed="81"/>
            <rFont val="Tahoma"/>
            <family val="2"/>
          </rPr>
          <t xml:space="preserve">
Plant-level CA and CT generation aggregated then distributed across all units</t>
        </r>
      </text>
    </comment>
    <comment ref="M29" authorId="0">
      <text>
        <r>
          <rPr>
            <b/>
            <sz val="9"/>
            <color indexed="81"/>
            <rFont val="Tahoma"/>
            <family val="2"/>
          </rPr>
          <t>Jackson, Tricia:</t>
        </r>
        <r>
          <rPr>
            <sz val="9"/>
            <color indexed="81"/>
            <rFont val="Tahoma"/>
            <family val="2"/>
          </rPr>
          <t xml:space="preserve">
AMPD emissions for CT generators summed together then distributed across all units.</t>
        </r>
      </text>
    </comment>
    <comment ref="G30" authorId="0">
      <text>
        <r>
          <rPr>
            <b/>
            <sz val="9"/>
            <color indexed="81"/>
            <rFont val="Tahoma"/>
            <family val="2"/>
          </rPr>
          <t>Jackson, Tricia:</t>
        </r>
        <r>
          <rPr>
            <sz val="9"/>
            <color indexed="81"/>
            <rFont val="Tahoma"/>
            <family val="2"/>
          </rPr>
          <t xml:space="preserve">
CA &amp; CT are classified as CC in EPA's spreadsheet</t>
        </r>
      </text>
    </comment>
    <comment ref="I30" authorId="0">
      <text>
        <r>
          <rPr>
            <b/>
            <sz val="9"/>
            <color indexed="81"/>
            <rFont val="Tahoma"/>
            <family val="2"/>
          </rPr>
          <t>Jackson, Tricia:</t>
        </r>
        <r>
          <rPr>
            <sz val="9"/>
            <color indexed="81"/>
            <rFont val="Tahoma"/>
            <family val="2"/>
          </rPr>
          <t xml:space="preserve">
Plant-level CA and CT generation aggregated then distributed across all units</t>
        </r>
      </text>
    </comment>
    <comment ref="M30" authorId="0">
      <text>
        <r>
          <rPr>
            <b/>
            <sz val="9"/>
            <color indexed="81"/>
            <rFont val="Tahoma"/>
            <family val="2"/>
          </rPr>
          <t>Jackson, Tricia:</t>
        </r>
        <r>
          <rPr>
            <sz val="9"/>
            <color indexed="81"/>
            <rFont val="Tahoma"/>
            <family val="2"/>
          </rPr>
          <t xml:space="preserve">
AMPD emissions for CT generators summed together then distributed across all units.</t>
        </r>
      </text>
    </comment>
    <comment ref="G31" authorId="0">
      <text>
        <r>
          <rPr>
            <b/>
            <sz val="9"/>
            <color indexed="81"/>
            <rFont val="Tahoma"/>
            <family val="2"/>
          </rPr>
          <t>Jackson, Tricia:</t>
        </r>
        <r>
          <rPr>
            <sz val="9"/>
            <color indexed="81"/>
            <rFont val="Tahoma"/>
            <family val="2"/>
          </rPr>
          <t xml:space="preserve">
CA &amp; CT are classified as CC in EPA's spreadsheet</t>
        </r>
      </text>
    </comment>
    <comment ref="I31" authorId="0">
      <text>
        <r>
          <rPr>
            <b/>
            <sz val="9"/>
            <color indexed="81"/>
            <rFont val="Tahoma"/>
            <family val="2"/>
          </rPr>
          <t>Jackson, Tricia:</t>
        </r>
        <r>
          <rPr>
            <sz val="9"/>
            <color indexed="81"/>
            <rFont val="Tahoma"/>
            <family val="2"/>
          </rPr>
          <t xml:space="preserve">
Plant-level CA and CT generation aggregated then distributed across all units</t>
        </r>
      </text>
    </comment>
    <comment ref="M31" authorId="0">
      <text>
        <r>
          <rPr>
            <b/>
            <sz val="9"/>
            <color indexed="81"/>
            <rFont val="Tahoma"/>
            <family val="2"/>
          </rPr>
          <t>Jackson, Tricia:</t>
        </r>
        <r>
          <rPr>
            <sz val="9"/>
            <color indexed="81"/>
            <rFont val="Tahoma"/>
            <family val="2"/>
          </rPr>
          <t xml:space="preserve">
AMPD emissions for CT generators summed together then distributed across all units.</t>
        </r>
      </text>
    </comment>
    <comment ref="G32" authorId="0">
      <text>
        <r>
          <rPr>
            <b/>
            <sz val="9"/>
            <color indexed="81"/>
            <rFont val="Tahoma"/>
            <family val="2"/>
          </rPr>
          <t>Jackson, Tricia:</t>
        </r>
        <r>
          <rPr>
            <sz val="9"/>
            <color indexed="81"/>
            <rFont val="Tahoma"/>
            <family val="2"/>
          </rPr>
          <t xml:space="preserve">
CA &amp; CT are classified as CC in EPA's spreadsheet</t>
        </r>
      </text>
    </comment>
    <comment ref="I32" authorId="0">
      <text>
        <r>
          <rPr>
            <b/>
            <sz val="9"/>
            <color indexed="81"/>
            <rFont val="Tahoma"/>
            <family val="2"/>
          </rPr>
          <t>Jackson, Tricia:</t>
        </r>
        <r>
          <rPr>
            <sz val="9"/>
            <color indexed="81"/>
            <rFont val="Tahoma"/>
            <family val="2"/>
          </rPr>
          <t xml:space="preserve">
Plant-level CA and CT generation aggregated then distributed across all units</t>
        </r>
      </text>
    </comment>
    <comment ref="M32" authorId="0">
      <text>
        <r>
          <rPr>
            <b/>
            <sz val="9"/>
            <color indexed="81"/>
            <rFont val="Tahoma"/>
            <family val="2"/>
          </rPr>
          <t>Jackson, Tricia:</t>
        </r>
        <r>
          <rPr>
            <sz val="9"/>
            <color indexed="81"/>
            <rFont val="Tahoma"/>
            <family val="2"/>
          </rPr>
          <t xml:space="preserve">
AMPD emissions for CT generators summed together then distributed across all units.</t>
        </r>
      </text>
    </comment>
    <comment ref="G33" authorId="0">
      <text>
        <r>
          <rPr>
            <b/>
            <sz val="9"/>
            <color indexed="81"/>
            <rFont val="Tahoma"/>
            <family val="2"/>
          </rPr>
          <t>Jackson, Tricia:</t>
        </r>
        <r>
          <rPr>
            <sz val="9"/>
            <color indexed="81"/>
            <rFont val="Tahoma"/>
            <family val="2"/>
          </rPr>
          <t xml:space="preserve">
CA &amp; CT are classified as CC in EPA's spreadsheet</t>
        </r>
      </text>
    </comment>
    <comment ref="I33" authorId="0">
      <text>
        <r>
          <rPr>
            <b/>
            <sz val="9"/>
            <color indexed="81"/>
            <rFont val="Tahoma"/>
            <family val="2"/>
          </rPr>
          <t>Jackson, Tricia:</t>
        </r>
        <r>
          <rPr>
            <sz val="9"/>
            <color indexed="81"/>
            <rFont val="Tahoma"/>
            <family val="2"/>
          </rPr>
          <t xml:space="preserve">
Plant-level CA and CT generation aggregated then distributed across all units</t>
        </r>
      </text>
    </comment>
    <comment ref="M33" authorId="0">
      <text>
        <r>
          <rPr>
            <b/>
            <sz val="9"/>
            <color indexed="81"/>
            <rFont val="Tahoma"/>
            <family val="2"/>
          </rPr>
          <t>Jackson, Tricia:</t>
        </r>
        <r>
          <rPr>
            <sz val="9"/>
            <color indexed="81"/>
            <rFont val="Tahoma"/>
            <family val="2"/>
          </rPr>
          <t xml:space="preserve">
AMPD emissions for CT generators summed together then distributed across all units.</t>
        </r>
      </text>
    </comment>
    <comment ref="G34" authorId="0">
      <text>
        <r>
          <rPr>
            <b/>
            <sz val="9"/>
            <color indexed="81"/>
            <rFont val="Tahoma"/>
            <family val="2"/>
          </rPr>
          <t>Jackson, Tricia:</t>
        </r>
        <r>
          <rPr>
            <sz val="9"/>
            <color indexed="81"/>
            <rFont val="Tahoma"/>
            <family val="2"/>
          </rPr>
          <t xml:space="preserve">
CA &amp; CT are classified as CC in EPA's spreadsheet</t>
        </r>
      </text>
    </comment>
    <comment ref="I34" authorId="0">
      <text>
        <r>
          <rPr>
            <b/>
            <sz val="9"/>
            <color indexed="81"/>
            <rFont val="Tahoma"/>
            <family val="2"/>
          </rPr>
          <t>Jackson, Tricia:</t>
        </r>
        <r>
          <rPr>
            <sz val="9"/>
            <color indexed="81"/>
            <rFont val="Tahoma"/>
            <family val="2"/>
          </rPr>
          <t xml:space="preserve">
Plant-level CA and CT generation aggregated then distributed across all units</t>
        </r>
      </text>
    </comment>
    <comment ref="M34" authorId="0">
      <text>
        <r>
          <rPr>
            <b/>
            <sz val="9"/>
            <color indexed="81"/>
            <rFont val="Tahoma"/>
            <family val="2"/>
          </rPr>
          <t>Jackson, Tricia:</t>
        </r>
        <r>
          <rPr>
            <sz val="9"/>
            <color indexed="81"/>
            <rFont val="Tahoma"/>
            <family val="2"/>
          </rPr>
          <t xml:space="preserve">
AMPD emissions for CT generators summed together then distributed across all units.</t>
        </r>
      </text>
    </comment>
    <comment ref="G35" authorId="0">
      <text>
        <r>
          <rPr>
            <b/>
            <sz val="9"/>
            <color indexed="81"/>
            <rFont val="Tahoma"/>
            <family val="2"/>
          </rPr>
          <t>Jackson, Tricia:</t>
        </r>
        <r>
          <rPr>
            <sz val="9"/>
            <color indexed="81"/>
            <rFont val="Tahoma"/>
            <family val="2"/>
          </rPr>
          <t xml:space="preserve">
CA &amp; CT are classified as CC in EPA's spreadsheet</t>
        </r>
      </text>
    </comment>
    <comment ref="I35" authorId="0">
      <text>
        <r>
          <rPr>
            <b/>
            <sz val="9"/>
            <color indexed="81"/>
            <rFont val="Tahoma"/>
            <family val="2"/>
          </rPr>
          <t>Jackson, Tricia:</t>
        </r>
        <r>
          <rPr>
            <sz val="9"/>
            <color indexed="81"/>
            <rFont val="Tahoma"/>
            <family val="2"/>
          </rPr>
          <t xml:space="preserve">
Plant-level CA and CT generation aggregated then distributed across all units</t>
        </r>
      </text>
    </comment>
    <comment ref="M35" authorId="0">
      <text>
        <r>
          <rPr>
            <b/>
            <sz val="9"/>
            <color indexed="81"/>
            <rFont val="Tahoma"/>
            <family val="2"/>
          </rPr>
          <t>Jackson, Tricia:</t>
        </r>
        <r>
          <rPr>
            <sz val="9"/>
            <color indexed="81"/>
            <rFont val="Tahoma"/>
            <family val="2"/>
          </rPr>
          <t xml:space="preserve">
AMPD emissions for CT generators summed together then distributed across all units.</t>
        </r>
      </text>
    </comment>
    <comment ref="G36" authorId="0">
      <text>
        <r>
          <rPr>
            <b/>
            <sz val="9"/>
            <color indexed="81"/>
            <rFont val="Tahoma"/>
            <family val="2"/>
          </rPr>
          <t>Jackson, Tricia:</t>
        </r>
        <r>
          <rPr>
            <sz val="9"/>
            <color indexed="81"/>
            <rFont val="Tahoma"/>
            <family val="2"/>
          </rPr>
          <t xml:space="preserve">
CA &amp; CT are classified as CC in EPA's spreadsheet</t>
        </r>
      </text>
    </comment>
    <comment ref="I36" authorId="0">
      <text>
        <r>
          <rPr>
            <b/>
            <sz val="9"/>
            <color indexed="81"/>
            <rFont val="Tahoma"/>
            <family val="2"/>
          </rPr>
          <t>Jackson, Tricia:</t>
        </r>
        <r>
          <rPr>
            <sz val="9"/>
            <color indexed="81"/>
            <rFont val="Tahoma"/>
            <family val="2"/>
          </rPr>
          <t xml:space="preserve">
Plant-level CA and CT generation aggregated then distributed across all units</t>
        </r>
      </text>
    </comment>
    <comment ref="M36" authorId="0">
      <text>
        <r>
          <rPr>
            <b/>
            <sz val="9"/>
            <color indexed="81"/>
            <rFont val="Tahoma"/>
            <family val="2"/>
          </rPr>
          <t>Jackson, Tricia:</t>
        </r>
        <r>
          <rPr>
            <sz val="9"/>
            <color indexed="81"/>
            <rFont val="Tahoma"/>
            <family val="2"/>
          </rPr>
          <t xml:space="preserve">
AMPD emissions for CT generators summed together then distributed across all units.</t>
        </r>
      </text>
    </comment>
    <comment ref="G37" authorId="0">
      <text>
        <r>
          <rPr>
            <b/>
            <sz val="9"/>
            <color indexed="81"/>
            <rFont val="Tahoma"/>
            <family val="2"/>
          </rPr>
          <t>Jackson, Tricia:</t>
        </r>
        <r>
          <rPr>
            <sz val="9"/>
            <color indexed="81"/>
            <rFont val="Tahoma"/>
            <family val="2"/>
          </rPr>
          <t xml:space="preserve">
CA &amp; CT are classified as CC in EPA's spreadsheet</t>
        </r>
      </text>
    </comment>
    <comment ref="I37" authorId="0">
      <text>
        <r>
          <rPr>
            <b/>
            <sz val="9"/>
            <color indexed="81"/>
            <rFont val="Tahoma"/>
            <family val="2"/>
          </rPr>
          <t>Jackson, Tricia:</t>
        </r>
        <r>
          <rPr>
            <sz val="9"/>
            <color indexed="81"/>
            <rFont val="Tahoma"/>
            <family val="2"/>
          </rPr>
          <t xml:space="preserve">
Plant-level CA and CT generation aggregated then distributed across all units</t>
        </r>
      </text>
    </comment>
    <comment ref="M37" authorId="0">
      <text>
        <r>
          <rPr>
            <b/>
            <sz val="9"/>
            <color indexed="81"/>
            <rFont val="Tahoma"/>
            <family val="2"/>
          </rPr>
          <t>Jackson, Tricia:</t>
        </r>
        <r>
          <rPr>
            <sz val="9"/>
            <color indexed="81"/>
            <rFont val="Tahoma"/>
            <family val="2"/>
          </rPr>
          <t xml:space="preserve">
AMPD emissions for CT generators summed together then distributed across all units.</t>
        </r>
      </text>
    </comment>
    <comment ref="G38" authorId="0">
      <text>
        <r>
          <rPr>
            <b/>
            <sz val="9"/>
            <color indexed="81"/>
            <rFont val="Tahoma"/>
            <family val="2"/>
          </rPr>
          <t>Jackson, Tricia:</t>
        </r>
        <r>
          <rPr>
            <sz val="9"/>
            <color indexed="81"/>
            <rFont val="Tahoma"/>
            <family val="2"/>
          </rPr>
          <t xml:space="preserve">
CA &amp; CT are classified as CC in EPA's spreadsheet</t>
        </r>
      </text>
    </comment>
    <comment ref="I38" authorId="0">
      <text>
        <r>
          <rPr>
            <b/>
            <sz val="9"/>
            <color indexed="81"/>
            <rFont val="Tahoma"/>
            <family val="2"/>
          </rPr>
          <t>Jackson, Tricia:</t>
        </r>
        <r>
          <rPr>
            <sz val="9"/>
            <color indexed="81"/>
            <rFont val="Tahoma"/>
            <family val="2"/>
          </rPr>
          <t xml:space="preserve">
Plant-level CA and CT generation aggregated then distributed across all units</t>
        </r>
      </text>
    </comment>
    <comment ref="M38" authorId="0">
      <text>
        <r>
          <rPr>
            <b/>
            <sz val="9"/>
            <color indexed="81"/>
            <rFont val="Tahoma"/>
            <family val="2"/>
          </rPr>
          <t>Jackson, Tricia:</t>
        </r>
        <r>
          <rPr>
            <sz val="9"/>
            <color indexed="81"/>
            <rFont val="Tahoma"/>
            <family val="2"/>
          </rPr>
          <t xml:space="preserve">
AMPD emissions for CT generators summed together then distributed across all units.</t>
        </r>
      </text>
    </comment>
    <comment ref="G39" authorId="0">
      <text>
        <r>
          <rPr>
            <b/>
            <sz val="9"/>
            <color indexed="81"/>
            <rFont val="Tahoma"/>
            <family val="2"/>
          </rPr>
          <t>Jackson, Tricia:</t>
        </r>
        <r>
          <rPr>
            <sz val="9"/>
            <color indexed="81"/>
            <rFont val="Tahoma"/>
            <family val="2"/>
          </rPr>
          <t xml:space="preserve">
CA &amp; CT are classified as CC in EPA's spreadsheet</t>
        </r>
      </text>
    </comment>
    <comment ref="I39" authorId="0">
      <text>
        <r>
          <rPr>
            <b/>
            <sz val="9"/>
            <color indexed="81"/>
            <rFont val="Tahoma"/>
            <family val="2"/>
          </rPr>
          <t>Jackson, Tricia:</t>
        </r>
        <r>
          <rPr>
            <sz val="9"/>
            <color indexed="81"/>
            <rFont val="Tahoma"/>
            <family val="2"/>
          </rPr>
          <t xml:space="preserve">
Plant-level CA and CT generation aggregated then distributed across all units</t>
        </r>
      </text>
    </comment>
    <comment ref="M39" authorId="0">
      <text>
        <r>
          <rPr>
            <b/>
            <sz val="9"/>
            <color indexed="81"/>
            <rFont val="Tahoma"/>
            <family val="2"/>
          </rPr>
          <t>Jackson, Tricia:</t>
        </r>
        <r>
          <rPr>
            <sz val="9"/>
            <color indexed="81"/>
            <rFont val="Tahoma"/>
            <family val="2"/>
          </rPr>
          <t xml:space="preserve">
AMPD emissions for CT generators summed together then distributed across all units.</t>
        </r>
      </text>
    </comment>
    <comment ref="G40" authorId="0">
      <text>
        <r>
          <rPr>
            <b/>
            <sz val="9"/>
            <color indexed="81"/>
            <rFont val="Tahoma"/>
            <family val="2"/>
          </rPr>
          <t>Jackson, Tricia:</t>
        </r>
        <r>
          <rPr>
            <sz val="9"/>
            <color indexed="81"/>
            <rFont val="Tahoma"/>
            <family val="2"/>
          </rPr>
          <t xml:space="preserve">
CA &amp; CT are classified as CC in EPA's spreadsheet</t>
        </r>
      </text>
    </comment>
    <comment ref="I40" authorId="0">
      <text>
        <r>
          <rPr>
            <b/>
            <sz val="9"/>
            <color indexed="81"/>
            <rFont val="Tahoma"/>
            <family val="2"/>
          </rPr>
          <t>Jackson, Tricia:</t>
        </r>
        <r>
          <rPr>
            <sz val="9"/>
            <color indexed="81"/>
            <rFont val="Tahoma"/>
            <family val="2"/>
          </rPr>
          <t xml:space="preserve">
Plant-level CA and CT generation aggregated then distributed across all units</t>
        </r>
      </text>
    </comment>
    <comment ref="M40" authorId="0">
      <text>
        <r>
          <rPr>
            <b/>
            <sz val="9"/>
            <color indexed="81"/>
            <rFont val="Tahoma"/>
            <family val="2"/>
          </rPr>
          <t>Jackson, Tricia:</t>
        </r>
        <r>
          <rPr>
            <sz val="9"/>
            <color indexed="81"/>
            <rFont val="Tahoma"/>
            <family val="2"/>
          </rPr>
          <t xml:space="preserve">
AMPD emissions for CT generators summed together then distributed across all units.</t>
        </r>
      </text>
    </comment>
    <comment ref="G41" authorId="0">
      <text>
        <r>
          <rPr>
            <b/>
            <sz val="9"/>
            <color indexed="81"/>
            <rFont val="Tahoma"/>
            <family val="2"/>
          </rPr>
          <t>Jackson, Tricia:</t>
        </r>
        <r>
          <rPr>
            <sz val="9"/>
            <color indexed="81"/>
            <rFont val="Tahoma"/>
            <family val="2"/>
          </rPr>
          <t xml:space="preserve">
CA &amp; CT are classified as CC in EPA's spreadsheet</t>
        </r>
      </text>
    </comment>
    <comment ref="I41" authorId="0">
      <text>
        <r>
          <rPr>
            <b/>
            <sz val="9"/>
            <color indexed="81"/>
            <rFont val="Tahoma"/>
            <family val="2"/>
          </rPr>
          <t>Jackson, Tricia:</t>
        </r>
        <r>
          <rPr>
            <sz val="9"/>
            <color indexed="81"/>
            <rFont val="Tahoma"/>
            <family val="2"/>
          </rPr>
          <t xml:space="preserve">
Plant-level CA and CT generation aggregated then distributed across all units</t>
        </r>
      </text>
    </comment>
    <comment ref="M41" authorId="0">
      <text>
        <r>
          <rPr>
            <b/>
            <sz val="9"/>
            <color indexed="81"/>
            <rFont val="Tahoma"/>
            <family val="2"/>
          </rPr>
          <t>Jackson, Tricia:</t>
        </r>
        <r>
          <rPr>
            <sz val="9"/>
            <color indexed="81"/>
            <rFont val="Tahoma"/>
            <family val="2"/>
          </rPr>
          <t xml:space="preserve">
AMPD emissions for CT generators summed together then distributed across all units.</t>
        </r>
      </text>
    </comment>
    <comment ref="G42" authorId="0">
      <text>
        <r>
          <rPr>
            <b/>
            <sz val="9"/>
            <color indexed="81"/>
            <rFont val="Tahoma"/>
            <family val="2"/>
          </rPr>
          <t>Jackson, Tricia:</t>
        </r>
        <r>
          <rPr>
            <sz val="9"/>
            <color indexed="81"/>
            <rFont val="Tahoma"/>
            <family val="2"/>
          </rPr>
          <t xml:space="preserve">
CA &amp; CT are classified as CC in EPA's spreadsheet</t>
        </r>
      </text>
    </comment>
    <comment ref="I42" authorId="0">
      <text>
        <r>
          <rPr>
            <b/>
            <sz val="9"/>
            <color indexed="81"/>
            <rFont val="Tahoma"/>
            <family val="2"/>
          </rPr>
          <t>Jackson, Tricia:</t>
        </r>
        <r>
          <rPr>
            <sz val="9"/>
            <color indexed="81"/>
            <rFont val="Tahoma"/>
            <family val="2"/>
          </rPr>
          <t xml:space="preserve">
Plant-level CA and CT generation aggregated then distributed across all units</t>
        </r>
      </text>
    </comment>
    <comment ref="M42" authorId="0">
      <text>
        <r>
          <rPr>
            <b/>
            <sz val="9"/>
            <color indexed="81"/>
            <rFont val="Tahoma"/>
            <family val="2"/>
          </rPr>
          <t>Jackson, Tricia:</t>
        </r>
        <r>
          <rPr>
            <sz val="9"/>
            <color indexed="81"/>
            <rFont val="Tahoma"/>
            <family val="2"/>
          </rPr>
          <t xml:space="preserve">
AMPD emissions for CT generators summed together then distributed across all units.</t>
        </r>
      </text>
    </comment>
    <comment ref="M43" authorId="0">
      <text>
        <r>
          <rPr>
            <b/>
            <sz val="9"/>
            <color indexed="81"/>
            <rFont val="Tahoma"/>
            <family val="2"/>
          </rPr>
          <t>Jackson, Tricia:</t>
        </r>
        <r>
          <rPr>
            <sz val="9"/>
            <color indexed="81"/>
            <rFont val="Tahoma"/>
            <family val="2"/>
          </rPr>
          <t xml:space="preserve">
AMPD </t>
        </r>
      </text>
    </comment>
    <comment ref="M44" authorId="0">
      <text>
        <r>
          <rPr>
            <b/>
            <sz val="9"/>
            <color indexed="81"/>
            <rFont val="Tahoma"/>
            <family val="2"/>
          </rPr>
          <t>Jackson, Tricia:</t>
        </r>
        <r>
          <rPr>
            <sz val="9"/>
            <color indexed="81"/>
            <rFont val="Tahoma"/>
            <family val="2"/>
          </rPr>
          <t xml:space="preserve">
Boiler Data aggregated to generator</t>
        </r>
      </text>
    </comment>
    <comment ref="M45" authorId="0">
      <text>
        <r>
          <rPr>
            <b/>
            <sz val="9"/>
            <color indexed="81"/>
            <rFont val="Tahoma"/>
            <family val="2"/>
          </rPr>
          <t>Jackson, Tricia:</t>
        </r>
        <r>
          <rPr>
            <sz val="9"/>
            <color indexed="81"/>
            <rFont val="Tahoma"/>
            <family val="2"/>
          </rPr>
          <t xml:space="preserve">
AMPD value</t>
        </r>
      </text>
    </comment>
    <comment ref="M48" authorId="0">
      <text>
        <r>
          <rPr>
            <b/>
            <sz val="9"/>
            <color indexed="81"/>
            <rFont val="Tahoma"/>
            <family val="2"/>
          </rPr>
          <t>Jackson, Tricia:</t>
        </r>
        <r>
          <rPr>
            <sz val="9"/>
            <color indexed="81"/>
            <rFont val="Tahoma"/>
            <family val="2"/>
          </rPr>
          <t xml:space="preserve">
Plant-Level distributed based on NP</t>
        </r>
      </text>
    </comment>
    <comment ref="M49" authorId="0">
      <text>
        <r>
          <rPr>
            <b/>
            <sz val="9"/>
            <color indexed="81"/>
            <rFont val="Tahoma"/>
            <family val="2"/>
          </rPr>
          <t>Jackson, Tricia:</t>
        </r>
        <r>
          <rPr>
            <sz val="9"/>
            <color indexed="81"/>
            <rFont val="Tahoma"/>
            <family val="2"/>
          </rPr>
          <t xml:space="preserve">
Boiler Level data aggregated to generator</t>
        </r>
      </text>
    </comment>
    <comment ref="M50" authorId="0">
      <text>
        <r>
          <rPr>
            <b/>
            <sz val="9"/>
            <color indexed="81"/>
            <rFont val="Tahoma"/>
            <family val="2"/>
          </rPr>
          <t>Jackson, Tricia:</t>
        </r>
        <r>
          <rPr>
            <sz val="9"/>
            <color indexed="81"/>
            <rFont val="Tahoma"/>
            <family val="2"/>
          </rPr>
          <t xml:space="preserve">
AMPD</t>
        </r>
      </text>
    </comment>
    <comment ref="M51" authorId="0">
      <text>
        <r>
          <rPr>
            <b/>
            <sz val="9"/>
            <color indexed="81"/>
            <rFont val="Tahoma"/>
            <family val="2"/>
          </rPr>
          <t>Jackson, Tricia:</t>
        </r>
        <r>
          <rPr>
            <sz val="9"/>
            <color indexed="81"/>
            <rFont val="Tahoma"/>
            <family val="2"/>
          </rPr>
          <t xml:space="preserve">
AMPD </t>
        </r>
      </text>
    </comment>
    <comment ref="M52" authorId="0">
      <text>
        <r>
          <rPr>
            <b/>
            <sz val="9"/>
            <color indexed="81"/>
            <rFont val="Tahoma"/>
            <family val="2"/>
          </rPr>
          <t>Jackson, Tricia:</t>
        </r>
        <r>
          <rPr>
            <sz val="9"/>
            <color indexed="81"/>
            <rFont val="Tahoma"/>
            <family val="2"/>
          </rPr>
          <t xml:space="preserve">
AMPD</t>
        </r>
      </text>
    </comment>
    <comment ref="M53" authorId="0">
      <text>
        <r>
          <rPr>
            <b/>
            <sz val="9"/>
            <color indexed="81"/>
            <rFont val="Tahoma"/>
            <family val="2"/>
          </rPr>
          <t>Jackson, Tricia:</t>
        </r>
        <r>
          <rPr>
            <sz val="9"/>
            <color indexed="81"/>
            <rFont val="Tahoma"/>
            <family val="2"/>
          </rPr>
          <t xml:space="preserve">
AMPD</t>
        </r>
      </text>
    </comment>
    <comment ref="M54" authorId="0">
      <text>
        <r>
          <rPr>
            <b/>
            <sz val="9"/>
            <color indexed="81"/>
            <rFont val="Tahoma"/>
            <family val="2"/>
          </rPr>
          <t>Jackson, Tricia:</t>
        </r>
        <r>
          <rPr>
            <sz val="9"/>
            <color indexed="81"/>
            <rFont val="Tahoma"/>
            <family val="2"/>
          </rPr>
          <t xml:space="preserve">
boiler data aggregated to generator</t>
        </r>
      </text>
    </comment>
    <comment ref="M55" authorId="0">
      <text>
        <r>
          <rPr>
            <b/>
            <sz val="9"/>
            <color indexed="81"/>
            <rFont val="Tahoma"/>
            <family val="2"/>
          </rPr>
          <t>Jackson, Tricia:</t>
        </r>
        <r>
          <rPr>
            <sz val="9"/>
            <color indexed="81"/>
            <rFont val="Tahoma"/>
            <family val="2"/>
          </rPr>
          <t xml:space="preserve">
plant-level distributed according to NP</t>
        </r>
      </text>
    </comment>
  </commentList>
</comments>
</file>

<file path=xl/comments5.xml><?xml version="1.0" encoding="utf-8"?>
<comments xmlns="http://schemas.openxmlformats.org/spreadsheetml/2006/main">
  <authors>
    <author>Jackson, Tricia</author>
  </authors>
  <commentList>
    <comment ref="H2" authorId="0">
      <text>
        <r>
          <rPr>
            <b/>
            <sz val="9"/>
            <color indexed="81"/>
            <rFont val="Tahoma"/>
            <family val="2"/>
          </rPr>
          <t>Jackson, Tricia:</t>
        </r>
        <r>
          <rPr>
            <sz val="9"/>
            <color indexed="81"/>
            <rFont val="Tahoma"/>
            <family val="2"/>
          </rPr>
          <t xml:space="preserve">
Generator data</t>
        </r>
      </text>
    </comment>
    <comment ref="L2" authorId="0">
      <text>
        <r>
          <rPr>
            <b/>
            <sz val="9"/>
            <color indexed="81"/>
            <rFont val="Tahoma"/>
            <family val="2"/>
          </rPr>
          <t>Jackson, Tricia:</t>
        </r>
        <r>
          <rPr>
            <sz val="9"/>
            <color indexed="81"/>
            <rFont val="Tahoma"/>
            <family val="2"/>
          </rPr>
          <t xml:space="preserve">
AMPD</t>
        </r>
      </text>
    </comment>
    <comment ref="H3" authorId="0">
      <text>
        <r>
          <rPr>
            <b/>
            <sz val="9"/>
            <color indexed="81"/>
            <rFont val="Tahoma"/>
            <family val="2"/>
          </rPr>
          <t>Jackson, Tricia:</t>
        </r>
        <r>
          <rPr>
            <sz val="9"/>
            <color indexed="81"/>
            <rFont val="Tahoma"/>
            <family val="2"/>
          </rPr>
          <t xml:space="preserve">
Generator Data</t>
        </r>
      </text>
    </comment>
    <comment ref="L3" authorId="0">
      <text>
        <r>
          <rPr>
            <b/>
            <sz val="9"/>
            <color indexed="81"/>
            <rFont val="Tahoma"/>
            <family val="2"/>
          </rPr>
          <t>Jackson, Tricia:</t>
        </r>
        <r>
          <rPr>
            <sz val="9"/>
            <color indexed="81"/>
            <rFont val="Tahoma"/>
            <family val="2"/>
          </rPr>
          <t xml:space="preserve">
AMPD</t>
        </r>
      </text>
    </comment>
    <comment ref="H4" authorId="0">
      <text>
        <r>
          <rPr>
            <b/>
            <sz val="9"/>
            <color indexed="81"/>
            <rFont val="Tahoma"/>
            <family val="2"/>
          </rPr>
          <t>Jackson, Tricia:</t>
        </r>
        <r>
          <rPr>
            <sz val="9"/>
            <color indexed="81"/>
            <rFont val="Tahoma"/>
            <family val="2"/>
          </rPr>
          <t xml:space="preserve">
Generator data</t>
        </r>
      </text>
    </comment>
    <comment ref="L4" authorId="0">
      <text>
        <r>
          <rPr>
            <b/>
            <sz val="9"/>
            <color indexed="81"/>
            <rFont val="Tahoma"/>
            <family val="2"/>
          </rPr>
          <t>Jackson, Tricia:</t>
        </r>
        <r>
          <rPr>
            <sz val="9"/>
            <color indexed="81"/>
            <rFont val="Tahoma"/>
            <family val="2"/>
          </rPr>
          <t xml:space="preserve">
AMPD</t>
        </r>
      </text>
    </comment>
    <comment ref="H5" authorId="0">
      <text>
        <r>
          <rPr>
            <b/>
            <sz val="9"/>
            <color indexed="81"/>
            <rFont val="Tahoma"/>
            <family val="2"/>
          </rPr>
          <t>Jackson, Tricia:</t>
        </r>
        <r>
          <rPr>
            <sz val="9"/>
            <color indexed="81"/>
            <rFont val="Tahoma"/>
            <family val="2"/>
          </rPr>
          <t xml:space="preserve">
Generator data</t>
        </r>
      </text>
    </comment>
    <comment ref="L5" authorId="0">
      <text>
        <r>
          <rPr>
            <b/>
            <sz val="9"/>
            <color indexed="81"/>
            <rFont val="Tahoma"/>
            <family val="2"/>
          </rPr>
          <t>Jackson, Tricia:</t>
        </r>
        <r>
          <rPr>
            <sz val="9"/>
            <color indexed="81"/>
            <rFont val="Tahoma"/>
            <family val="2"/>
          </rPr>
          <t xml:space="preserve">
AMPD</t>
        </r>
      </text>
    </comment>
    <comment ref="H6" authorId="0">
      <text>
        <r>
          <rPr>
            <b/>
            <sz val="9"/>
            <color indexed="81"/>
            <rFont val="Tahoma"/>
            <family val="2"/>
          </rPr>
          <t>Jackson, Tricia:</t>
        </r>
        <r>
          <rPr>
            <sz val="9"/>
            <color indexed="81"/>
            <rFont val="Tahoma"/>
            <family val="2"/>
          </rPr>
          <t xml:space="preserve">
Generator Data</t>
        </r>
      </text>
    </comment>
    <comment ref="L6" authorId="0">
      <text>
        <r>
          <rPr>
            <b/>
            <sz val="9"/>
            <color indexed="81"/>
            <rFont val="Tahoma"/>
            <family val="2"/>
          </rPr>
          <t>Jackson, Tricia:</t>
        </r>
        <r>
          <rPr>
            <sz val="9"/>
            <color indexed="81"/>
            <rFont val="Tahoma"/>
            <family val="2"/>
          </rPr>
          <t xml:space="preserve">
AMPD</t>
        </r>
      </text>
    </comment>
    <comment ref="H7" authorId="0">
      <text>
        <r>
          <rPr>
            <b/>
            <sz val="9"/>
            <color indexed="81"/>
            <rFont val="Tahoma"/>
            <family val="2"/>
          </rPr>
          <t>Jackson, Tricia:</t>
        </r>
        <r>
          <rPr>
            <sz val="9"/>
            <color indexed="81"/>
            <rFont val="Tahoma"/>
            <family val="2"/>
          </rPr>
          <t xml:space="preserve">
Generator Data</t>
        </r>
      </text>
    </comment>
    <comment ref="L7" authorId="0">
      <text>
        <r>
          <rPr>
            <b/>
            <sz val="9"/>
            <color indexed="81"/>
            <rFont val="Tahoma"/>
            <family val="2"/>
          </rPr>
          <t>Jackson, Tricia:</t>
        </r>
        <r>
          <rPr>
            <sz val="9"/>
            <color indexed="81"/>
            <rFont val="Tahoma"/>
            <family val="2"/>
          </rPr>
          <t xml:space="preserve">
AMPD</t>
        </r>
      </text>
    </comment>
    <comment ref="H8" authorId="0">
      <text>
        <r>
          <rPr>
            <b/>
            <sz val="9"/>
            <color indexed="81"/>
            <rFont val="Tahoma"/>
            <family val="2"/>
          </rPr>
          <t>Jackson, Tricia:</t>
        </r>
        <r>
          <rPr>
            <sz val="9"/>
            <color indexed="81"/>
            <rFont val="Tahoma"/>
            <family val="2"/>
          </rPr>
          <t xml:space="preserve">
Generator Data</t>
        </r>
      </text>
    </comment>
    <comment ref="L8" authorId="0">
      <text>
        <r>
          <rPr>
            <b/>
            <sz val="9"/>
            <color indexed="81"/>
            <rFont val="Tahoma"/>
            <family val="2"/>
          </rPr>
          <t>Jackson, Tricia:</t>
        </r>
        <r>
          <rPr>
            <sz val="9"/>
            <color indexed="81"/>
            <rFont val="Tahoma"/>
            <family val="2"/>
          </rPr>
          <t xml:space="preserve">
AMPD</t>
        </r>
      </text>
    </comment>
    <comment ref="F9" authorId="0">
      <text>
        <r>
          <rPr>
            <b/>
            <sz val="9"/>
            <color indexed="81"/>
            <rFont val="Tahoma"/>
            <family val="2"/>
          </rPr>
          <t>Jackson, Tricia:</t>
        </r>
        <r>
          <rPr>
            <sz val="9"/>
            <color indexed="81"/>
            <rFont val="Tahoma"/>
            <family val="2"/>
          </rPr>
          <t xml:space="preserve">
CA &amp; CT are classified as CC in EPA's spreadsheet</t>
        </r>
      </text>
    </comment>
    <comment ref="H9" authorId="0">
      <text>
        <r>
          <rPr>
            <b/>
            <sz val="9"/>
            <color indexed="81"/>
            <rFont val="Tahoma"/>
            <family val="2"/>
          </rPr>
          <t>Jackson, Tricia:</t>
        </r>
        <r>
          <rPr>
            <sz val="9"/>
            <color indexed="81"/>
            <rFont val="Tahoma"/>
            <family val="2"/>
          </rPr>
          <t xml:space="preserve">
Plant-level distributed according to NP</t>
        </r>
      </text>
    </comment>
    <comment ref="L9" authorId="0">
      <text>
        <r>
          <rPr>
            <b/>
            <sz val="9"/>
            <color indexed="81"/>
            <rFont val="Tahoma"/>
            <family val="2"/>
          </rPr>
          <t>Jackson, Tricia:</t>
        </r>
        <r>
          <rPr>
            <sz val="9"/>
            <color indexed="81"/>
            <rFont val="Tahoma"/>
            <family val="2"/>
          </rPr>
          <t xml:space="preserve">
AMPD value</t>
        </r>
      </text>
    </comment>
    <comment ref="F10" authorId="0">
      <text>
        <r>
          <rPr>
            <b/>
            <sz val="9"/>
            <color indexed="81"/>
            <rFont val="Tahoma"/>
            <family val="2"/>
          </rPr>
          <t>Jackson, Tricia:</t>
        </r>
        <r>
          <rPr>
            <sz val="9"/>
            <color indexed="81"/>
            <rFont val="Tahoma"/>
            <family val="2"/>
          </rPr>
          <t xml:space="preserve">
CA &amp; CT are classified as CC in EPA's spreadsheet</t>
        </r>
      </text>
    </comment>
    <comment ref="H10" authorId="0">
      <text>
        <r>
          <rPr>
            <b/>
            <sz val="9"/>
            <color indexed="81"/>
            <rFont val="Tahoma"/>
            <family val="2"/>
          </rPr>
          <t>Jackson, Tricia:</t>
        </r>
        <r>
          <rPr>
            <sz val="9"/>
            <color indexed="81"/>
            <rFont val="Tahoma"/>
            <family val="2"/>
          </rPr>
          <t xml:space="preserve">
Plant-level distributed according to NP</t>
        </r>
      </text>
    </comment>
    <comment ref="L10" authorId="0">
      <text>
        <r>
          <rPr>
            <b/>
            <sz val="9"/>
            <color indexed="81"/>
            <rFont val="Tahoma"/>
            <family val="2"/>
          </rPr>
          <t>Jackson, Tricia:</t>
        </r>
        <r>
          <rPr>
            <sz val="9"/>
            <color indexed="81"/>
            <rFont val="Tahoma"/>
            <family val="2"/>
          </rPr>
          <t xml:space="preserve">
AMPD value</t>
        </r>
      </text>
    </comment>
    <comment ref="F11" authorId="0">
      <text>
        <r>
          <rPr>
            <b/>
            <sz val="9"/>
            <color indexed="81"/>
            <rFont val="Tahoma"/>
            <family val="2"/>
          </rPr>
          <t>Jackson, Tricia:</t>
        </r>
        <r>
          <rPr>
            <sz val="9"/>
            <color indexed="81"/>
            <rFont val="Tahoma"/>
            <family val="2"/>
          </rPr>
          <t xml:space="preserve">
CA &amp; CT are classified as CC in EPA's spreadsheet</t>
        </r>
      </text>
    </comment>
    <comment ref="H11" authorId="0">
      <text>
        <r>
          <rPr>
            <b/>
            <sz val="9"/>
            <color indexed="81"/>
            <rFont val="Tahoma"/>
            <family val="2"/>
          </rPr>
          <t>Jackson, Tricia:</t>
        </r>
        <r>
          <rPr>
            <sz val="9"/>
            <color indexed="81"/>
            <rFont val="Tahoma"/>
            <family val="2"/>
          </rPr>
          <t xml:space="preserve">
Generator data</t>
        </r>
      </text>
    </comment>
    <comment ref="L11" authorId="0">
      <text>
        <r>
          <rPr>
            <b/>
            <sz val="9"/>
            <color indexed="81"/>
            <rFont val="Tahoma"/>
            <family val="2"/>
          </rPr>
          <t>Jackson, Tricia:</t>
        </r>
        <r>
          <rPr>
            <sz val="9"/>
            <color indexed="81"/>
            <rFont val="Tahoma"/>
            <family val="2"/>
          </rPr>
          <t xml:space="preserve">
Boiler data aggregated to generator</t>
        </r>
      </text>
    </comment>
    <comment ref="F12" authorId="0">
      <text>
        <r>
          <rPr>
            <b/>
            <sz val="9"/>
            <color indexed="81"/>
            <rFont val="Tahoma"/>
            <family val="2"/>
          </rPr>
          <t>Jackson, Tricia:</t>
        </r>
        <r>
          <rPr>
            <sz val="9"/>
            <color indexed="81"/>
            <rFont val="Tahoma"/>
            <family val="2"/>
          </rPr>
          <t xml:space="preserve">
CA &amp; CT are classified as CC in EPA's spreadsheet</t>
        </r>
      </text>
    </comment>
    <comment ref="H12" authorId="0">
      <text>
        <r>
          <rPr>
            <b/>
            <sz val="9"/>
            <color indexed="81"/>
            <rFont val="Tahoma"/>
            <family val="2"/>
          </rPr>
          <t>Jackson, Tricia:</t>
        </r>
        <r>
          <rPr>
            <sz val="9"/>
            <color indexed="81"/>
            <rFont val="Tahoma"/>
            <family val="2"/>
          </rPr>
          <t xml:space="preserve">
Plant-level distributed according to NP</t>
        </r>
      </text>
    </comment>
    <comment ref="L12" authorId="0">
      <text>
        <r>
          <rPr>
            <b/>
            <sz val="9"/>
            <color indexed="81"/>
            <rFont val="Tahoma"/>
            <family val="2"/>
          </rPr>
          <t>Jackson, Tricia:</t>
        </r>
        <r>
          <rPr>
            <sz val="9"/>
            <color indexed="81"/>
            <rFont val="Tahoma"/>
            <family val="2"/>
          </rPr>
          <t xml:space="preserve">
AMPD</t>
        </r>
      </text>
    </comment>
    <comment ref="F13" authorId="0">
      <text>
        <r>
          <rPr>
            <b/>
            <sz val="9"/>
            <color indexed="81"/>
            <rFont val="Tahoma"/>
            <family val="2"/>
          </rPr>
          <t>Jackson, Tricia:</t>
        </r>
        <r>
          <rPr>
            <sz val="9"/>
            <color indexed="81"/>
            <rFont val="Tahoma"/>
            <family val="2"/>
          </rPr>
          <t xml:space="preserve">
CA &amp; CT are classified as CC in EPA's spreadsheet</t>
        </r>
      </text>
    </comment>
    <comment ref="H13" authorId="0">
      <text>
        <r>
          <rPr>
            <b/>
            <sz val="9"/>
            <color indexed="81"/>
            <rFont val="Tahoma"/>
            <family val="2"/>
          </rPr>
          <t>Jackson, Tricia:</t>
        </r>
        <r>
          <rPr>
            <sz val="9"/>
            <color indexed="81"/>
            <rFont val="Tahoma"/>
            <family val="2"/>
          </rPr>
          <t xml:space="preserve">
Plant-level distributed according to NP</t>
        </r>
      </text>
    </comment>
    <comment ref="L13" authorId="0">
      <text>
        <r>
          <rPr>
            <b/>
            <sz val="9"/>
            <color indexed="81"/>
            <rFont val="Tahoma"/>
            <family val="2"/>
          </rPr>
          <t>Jackson, Tricia:</t>
        </r>
        <r>
          <rPr>
            <sz val="9"/>
            <color indexed="81"/>
            <rFont val="Tahoma"/>
            <family val="2"/>
          </rPr>
          <t xml:space="preserve">
AMPD</t>
        </r>
      </text>
    </comment>
    <comment ref="F14" authorId="0">
      <text>
        <r>
          <rPr>
            <b/>
            <sz val="9"/>
            <color indexed="81"/>
            <rFont val="Tahoma"/>
            <family val="2"/>
          </rPr>
          <t>Jackson, Tricia:</t>
        </r>
        <r>
          <rPr>
            <sz val="9"/>
            <color indexed="81"/>
            <rFont val="Tahoma"/>
            <family val="2"/>
          </rPr>
          <t xml:space="preserve">
CA &amp; CT are classified as CC in EPA's spreadsheet</t>
        </r>
      </text>
    </comment>
    <comment ref="H14" authorId="0">
      <text>
        <r>
          <rPr>
            <b/>
            <sz val="9"/>
            <color indexed="81"/>
            <rFont val="Tahoma"/>
            <family val="2"/>
          </rPr>
          <t>Jackson, Tricia:</t>
        </r>
        <r>
          <rPr>
            <sz val="9"/>
            <color indexed="81"/>
            <rFont val="Tahoma"/>
            <family val="2"/>
          </rPr>
          <t xml:space="preserve">
Plant-level distributed according to NP</t>
        </r>
      </text>
    </comment>
    <comment ref="L14" authorId="0">
      <text>
        <r>
          <rPr>
            <b/>
            <sz val="9"/>
            <color indexed="81"/>
            <rFont val="Tahoma"/>
            <family val="2"/>
          </rPr>
          <t>Jackson, Tricia:</t>
        </r>
        <r>
          <rPr>
            <sz val="9"/>
            <color indexed="81"/>
            <rFont val="Tahoma"/>
            <family val="2"/>
          </rPr>
          <t xml:space="preserve">
AMPD</t>
        </r>
      </text>
    </comment>
    <comment ref="F15" authorId="0">
      <text>
        <r>
          <rPr>
            <b/>
            <sz val="9"/>
            <color indexed="81"/>
            <rFont val="Tahoma"/>
            <family val="2"/>
          </rPr>
          <t>Jackson, Tricia:</t>
        </r>
        <r>
          <rPr>
            <sz val="9"/>
            <color indexed="81"/>
            <rFont val="Tahoma"/>
            <family val="2"/>
          </rPr>
          <t xml:space="preserve">
CA &amp; CT are classified as CC in EPA's spreadsheet</t>
        </r>
      </text>
    </comment>
    <comment ref="H15" authorId="0">
      <text>
        <r>
          <rPr>
            <b/>
            <sz val="9"/>
            <color indexed="81"/>
            <rFont val="Tahoma"/>
            <family val="2"/>
          </rPr>
          <t>Jackson, Tricia:</t>
        </r>
        <r>
          <rPr>
            <sz val="9"/>
            <color indexed="81"/>
            <rFont val="Tahoma"/>
            <family val="2"/>
          </rPr>
          <t xml:space="preserve">
Plant-level distributed according to NP</t>
        </r>
      </text>
    </comment>
    <comment ref="L15" authorId="0">
      <text>
        <r>
          <rPr>
            <b/>
            <sz val="9"/>
            <color indexed="81"/>
            <rFont val="Tahoma"/>
            <family val="2"/>
          </rPr>
          <t>Jackson, Tricia:</t>
        </r>
        <r>
          <rPr>
            <sz val="9"/>
            <color indexed="81"/>
            <rFont val="Tahoma"/>
            <family val="2"/>
          </rPr>
          <t xml:space="preserve">
AMPD</t>
        </r>
      </text>
    </comment>
    <comment ref="F16" authorId="0">
      <text>
        <r>
          <rPr>
            <b/>
            <sz val="9"/>
            <color indexed="81"/>
            <rFont val="Tahoma"/>
            <family val="2"/>
          </rPr>
          <t>Jackson, Tricia:</t>
        </r>
        <r>
          <rPr>
            <sz val="9"/>
            <color indexed="81"/>
            <rFont val="Tahoma"/>
            <family val="2"/>
          </rPr>
          <t xml:space="preserve">
CA &amp; CT are classified as CC in EPA's spreadsheet</t>
        </r>
      </text>
    </comment>
    <comment ref="H16" authorId="0">
      <text>
        <r>
          <rPr>
            <b/>
            <sz val="9"/>
            <color indexed="81"/>
            <rFont val="Tahoma"/>
            <family val="2"/>
          </rPr>
          <t>Jackson, Tricia:</t>
        </r>
        <r>
          <rPr>
            <sz val="9"/>
            <color indexed="81"/>
            <rFont val="Tahoma"/>
            <family val="2"/>
          </rPr>
          <t xml:space="preserve">
Plant-level distributed according to NP</t>
        </r>
      </text>
    </comment>
    <comment ref="L16" authorId="0">
      <text>
        <r>
          <rPr>
            <b/>
            <sz val="9"/>
            <color indexed="81"/>
            <rFont val="Tahoma"/>
            <family val="2"/>
          </rPr>
          <t>Jackson, Tricia:</t>
        </r>
        <r>
          <rPr>
            <sz val="9"/>
            <color indexed="81"/>
            <rFont val="Tahoma"/>
            <family val="2"/>
          </rPr>
          <t xml:space="preserve">
AMPD</t>
        </r>
      </text>
    </comment>
    <comment ref="F17" authorId="0">
      <text>
        <r>
          <rPr>
            <b/>
            <sz val="9"/>
            <color indexed="81"/>
            <rFont val="Tahoma"/>
            <family val="2"/>
          </rPr>
          <t>Jackson, Tricia:</t>
        </r>
        <r>
          <rPr>
            <sz val="9"/>
            <color indexed="81"/>
            <rFont val="Tahoma"/>
            <family val="2"/>
          </rPr>
          <t xml:space="preserve">
CA &amp; CT are classified as CC in EPA's spreadsheet</t>
        </r>
      </text>
    </comment>
    <comment ref="H17" authorId="0">
      <text>
        <r>
          <rPr>
            <b/>
            <sz val="9"/>
            <color indexed="81"/>
            <rFont val="Tahoma"/>
            <family val="2"/>
          </rPr>
          <t>Jackson, Tricia:</t>
        </r>
        <r>
          <rPr>
            <sz val="9"/>
            <color indexed="81"/>
            <rFont val="Tahoma"/>
            <family val="2"/>
          </rPr>
          <t xml:space="preserve">
Plant-level distributed according to NP</t>
        </r>
      </text>
    </comment>
    <comment ref="L17" authorId="0">
      <text>
        <r>
          <rPr>
            <b/>
            <sz val="9"/>
            <color indexed="81"/>
            <rFont val="Tahoma"/>
            <family val="2"/>
          </rPr>
          <t>Jackson, Tricia:</t>
        </r>
        <r>
          <rPr>
            <sz val="9"/>
            <color indexed="81"/>
            <rFont val="Tahoma"/>
            <family val="2"/>
          </rPr>
          <t xml:space="preserve">
AMPD</t>
        </r>
      </text>
    </comment>
    <comment ref="F18" authorId="0">
      <text>
        <r>
          <rPr>
            <b/>
            <sz val="9"/>
            <color indexed="81"/>
            <rFont val="Tahoma"/>
            <family val="2"/>
          </rPr>
          <t>Jackson, Tricia:</t>
        </r>
        <r>
          <rPr>
            <sz val="9"/>
            <color indexed="81"/>
            <rFont val="Tahoma"/>
            <family val="2"/>
          </rPr>
          <t xml:space="preserve">
CA &amp; CT are classified as CC in EPA's spreadsheet</t>
        </r>
      </text>
    </comment>
    <comment ref="H18" authorId="0">
      <text>
        <r>
          <rPr>
            <b/>
            <sz val="9"/>
            <color indexed="81"/>
            <rFont val="Tahoma"/>
            <family val="2"/>
          </rPr>
          <t>Jackson, Tricia:</t>
        </r>
        <r>
          <rPr>
            <sz val="9"/>
            <color indexed="81"/>
            <rFont val="Tahoma"/>
            <family val="2"/>
          </rPr>
          <t xml:space="preserve">
Plant-level distributed according to NP</t>
        </r>
      </text>
    </comment>
    <comment ref="L18" authorId="0">
      <text>
        <r>
          <rPr>
            <b/>
            <sz val="9"/>
            <color indexed="81"/>
            <rFont val="Tahoma"/>
            <family val="2"/>
          </rPr>
          <t>Jackson, Tricia:</t>
        </r>
        <r>
          <rPr>
            <sz val="9"/>
            <color indexed="81"/>
            <rFont val="Tahoma"/>
            <family val="2"/>
          </rPr>
          <t xml:space="preserve">
AMPD</t>
        </r>
      </text>
    </comment>
    <comment ref="F19" authorId="0">
      <text>
        <r>
          <rPr>
            <b/>
            <sz val="9"/>
            <color indexed="81"/>
            <rFont val="Tahoma"/>
            <family val="2"/>
          </rPr>
          <t>Jackson, Tricia:</t>
        </r>
        <r>
          <rPr>
            <sz val="9"/>
            <color indexed="81"/>
            <rFont val="Tahoma"/>
            <family val="2"/>
          </rPr>
          <t xml:space="preserve">
CA &amp; CT are classified as CC in EPA's spreadsheet</t>
        </r>
      </text>
    </comment>
    <comment ref="H19" authorId="0">
      <text>
        <r>
          <rPr>
            <b/>
            <sz val="9"/>
            <color indexed="81"/>
            <rFont val="Tahoma"/>
            <family val="2"/>
          </rPr>
          <t>Jackson, Tricia:</t>
        </r>
        <r>
          <rPr>
            <sz val="9"/>
            <color indexed="81"/>
            <rFont val="Tahoma"/>
            <family val="2"/>
          </rPr>
          <t xml:space="preserve">
Generator Data</t>
        </r>
      </text>
    </comment>
    <comment ref="L19" authorId="0">
      <text>
        <r>
          <rPr>
            <b/>
            <sz val="9"/>
            <color indexed="81"/>
            <rFont val="Tahoma"/>
            <family val="2"/>
          </rPr>
          <t>Jackson, Tricia:</t>
        </r>
        <r>
          <rPr>
            <sz val="9"/>
            <color indexed="81"/>
            <rFont val="Tahoma"/>
            <family val="2"/>
          </rPr>
          <t xml:space="preserve">
Plant-level CA emissions distributed to CA units according to NP</t>
        </r>
      </text>
    </comment>
    <comment ref="F20" authorId="0">
      <text>
        <r>
          <rPr>
            <b/>
            <sz val="9"/>
            <color indexed="81"/>
            <rFont val="Tahoma"/>
            <family val="2"/>
          </rPr>
          <t>Jackson, Tricia:</t>
        </r>
        <r>
          <rPr>
            <sz val="9"/>
            <color indexed="81"/>
            <rFont val="Tahoma"/>
            <family val="2"/>
          </rPr>
          <t xml:space="preserve">
CA &amp; CT are classified as CC in EPA's spreadsheet</t>
        </r>
      </text>
    </comment>
    <comment ref="H20" authorId="0">
      <text>
        <r>
          <rPr>
            <b/>
            <sz val="9"/>
            <color indexed="81"/>
            <rFont val="Tahoma"/>
            <family val="2"/>
          </rPr>
          <t>Jackson, Tricia:</t>
        </r>
        <r>
          <rPr>
            <sz val="9"/>
            <color indexed="81"/>
            <rFont val="Tahoma"/>
            <family val="2"/>
          </rPr>
          <t xml:space="preserve">
Plant Level CA generation minus G8 generation</t>
        </r>
      </text>
    </comment>
    <comment ref="L20" authorId="0">
      <text>
        <r>
          <rPr>
            <b/>
            <sz val="9"/>
            <color indexed="81"/>
            <rFont val="Tahoma"/>
            <family val="2"/>
          </rPr>
          <t>Jackson, Tricia:</t>
        </r>
        <r>
          <rPr>
            <sz val="9"/>
            <color indexed="81"/>
            <rFont val="Tahoma"/>
            <family val="2"/>
          </rPr>
          <t xml:space="preserve">
Plant-level CA emissions distributed to CA units according to NP</t>
        </r>
      </text>
    </comment>
    <comment ref="F21" authorId="0">
      <text>
        <r>
          <rPr>
            <b/>
            <sz val="9"/>
            <color indexed="81"/>
            <rFont val="Tahoma"/>
            <family val="2"/>
          </rPr>
          <t>Jackson, Tricia:</t>
        </r>
        <r>
          <rPr>
            <sz val="9"/>
            <color indexed="81"/>
            <rFont val="Tahoma"/>
            <family val="2"/>
          </rPr>
          <t xml:space="preserve">
CA &amp; CT are classified as CC in EPA's spreadsheet</t>
        </r>
      </text>
    </comment>
    <comment ref="H21" authorId="0">
      <text>
        <r>
          <rPr>
            <b/>
            <sz val="9"/>
            <color indexed="81"/>
            <rFont val="Tahoma"/>
            <family val="2"/>
          </rPr>
          <t>Jackson, Tricia:</t>
        </r>
        <r>
          <rPr>
            <sz val="9"/>
            <color indexed="81"/>
            <rFont val="Tahoma"/>
            <family val="2"/>
          </rPr>
          <t xml:space="preserve">
Plant Level CT generation distributed according to NP to operating units</t>
        </r>
      </text>
    </comment>
    <comment ref="L21" authorId="0">
      <text>
        <r>
          <rPr>
            <b/>
            <sz val="9"/>
            <color indexed="81"/>
            <rFont val="Tahoma"/>
            <family val="2"/>
          </rPr>
          <t>Jackson, Tricia:</t>
        </r>
        <r>
          <rPr>
            <sz val="9"/>
            <color indexed="81"/>
            <rFont val="Tahoma"/>
            <family val="2"/>
          </rPr>
          <t xml:space="preserve">
AMPD</t>
        </r>
      </text>
    </comment>
    <comment ref="F22" authorId="0">
      <text>
        <r>
          <rPr>
            <b/>
            <sz val="9"/>
            <color indexed="81"/>
            <rFont val="Tahoma"/>
            <family val="2"/>
          </rPr>
          <t>Jackson, Tricia:</t>
        </r>
        <r>
          <rPr>
            <sz val="9"/>
            <color indexed="81"/>
            <rFont val="Tahoma"/>
            <family val="2"/>
          </rPr>
          <t xml:space="preserve">
CA &amp; CT are classified as CC in EPA's spreadsheet</t>
        </r>
      </text>
    </comment>
    <comment ref="H22" authorId="0">
      <text>
        <r>
          <rPr>
            <b/>
            <sz val="9"/>
            <color indexed="81"/>
            <rFont val="Tahoma"/>
            <family val="2"/>
          </rPr>
          <t>Jackson, Tricia:</t>
        </r>
        <r>
          <rPr>
            <sz val="9"/>
            <color indexed="81"/>
            <rFont val="Tahoma"/>
            <family val="2"/>
          </rPr>
          <t xml:space="preserve">
Plant Level CT generation distributed according to NP to operating units</t>
        </r>
      </text>
    </comment>
    <comment ref="L22" authorId="0">
      <text>
        <r>
          <rPr>
            <b/>
            <sz val="9"/>
            <color indexed="81"/>
            <rFont val="Tahoma"/>
            <family val="2"/>
          </rPr>
          <t>Jackson, Tricia:</t>
        </r>
        <r>
          <rPr>
            <sz val="9"/>
            <color indexed="81"/>
            <rFont val="Tahoma"/>
            <family val="2"/>
          </rPr>
          <t xml:space="preserve">
AMPD</t>
        </r>
      </text>
    </comment>
    <comment ref="F23" authorId="0">
      <text>
        <r>
          <rPr>
            <b/>
            <sz val="9"/>
            <color indexed="81"/>
            <rFont val="Tahoma"/>
            <family val="2"/>
          </rPr>
          <t>Jackson, Tricia:</t>
        </r>
        <r>
          <rPr>
            <sz val="9"/>
            <color indexed="81"/>
            <rFont val="Tahoma"/>
            <family val="2"/>
          </rPr>
          <t xml:space="preserve">
CA &amp; CT are classified as CC in EPA's spreadsheet</t>
        </r>
      </text>
    </comment>
    <comment ref="H23" authorId="0">
      <text>
        <r>
          <rPr>
            <b/>
            <sz val="9"/>
            <color indexed="81"/>
            <rFont val="Tahoma"/>
            <family val="2"/>
          </rPr>
          <t>Jackson, Tricia:</t>
        </r>
        <r>
          <rPr>
            <sz val="9"/>
            <color indexed="81"/>
            <rFont val="Tahoma"/>
            <family val="2"/>
          </rPr>
          <t xml:space="preserve">
Generator data</t>
        </r>
      </text>
    </comment>
    <comment ref="L23" authorId="0">
      <text>
        <r>
          <rPr>
            <b/>
            <sz val="9"/>
            <color indexed="81"/>
            <rFont val="Tahoma"/>
            <family val="2"/>
          </rPr>
          <t>Jackson, Tricia:</t>
        </r>
        <r>
          <rPr>
            <sz val="9"/>
            <color indexed="81"/>
            <rFont val="Tahoma"/>
            <family val="2"/>
          </rPr>
          <t xml:space="preserve">
Boiler level aggregated to generator</t>
        </r>
      </text>
    </comment>
    <comment ref="F24" authorId="0">
      <text>
        <r>
          <rPr>
            <b/>
            <sz val="9"/>
            <color indexed="81"/>
            <rFont val="Tahoma"/>
            <family val="2"/>
          </rPr>
          <t>Jackson, Tricia:</t>
        </r>
        <r>
          <rPr>
            <sz val="9"/>
            <color indexed="81"/>
            <rFont val="Tahoma"/>
            <family val="2"/>
          </rPr>
          <t xml:space="preserve">
CA &amp; CT are classified as CC in EPA's spreadsheet</t>
        </r>
      </text>
    </comment>
    <comment ref="H24" authorId="0">
      <text>
        <r>
          <rPr>
            <b/>
            <sz val="9"/>
            <color indexed="81"/>
            <rFont val="Tahoma"/>
            <family val="2"/>
          </rPr>
          <t>Jackson, Tricia:</t>
        </r>
        <r>
          <rPr>
            <sz val="9"/>
            <color indexed="81"/>
            <rFont val="Tahoma"/>
            <family val="2"/>
          </rPr>
          <t xml:space="preserve">
Plant-level CT generation distributed according to NP</t>
        </r>
      </text>
    </comment>
    <comment ref="L24" authorId="0">
      <text>
        <r>
          <rPr>
            <b/>
            <sz val="9"/>
            <color indexed="81"/>
            <rFont val="Tahoma"/>
            <family val="2"/>
          </rPr>
          <t>Jackson, Tricia:</t>
        </r>
        <r>
          <rPr>
            <sz val="9"/>
            <color indexed="81"/>
            <rFont val="Tahoma"/>
            <family val="2"/>
          </rPr>
          <t xml:space="preserve">
AMPD </t>
        </r>
      </text>
    </comment>
    <comment ref="F25" authorId="0">
      <text>
        <r>
          <rPr>
            <b/>
            <sz val="9"/>
            <color indexed="81"/>
            <rFont val="Tahoma"/>
            <family val="2"/>
          </rPr>
          <t>Jackson, Tricia:</t>
        </r>
        <r>
          <rPr>
            <sz val="9"/>
            <color indexed="81"/>
            <rFont val="Tahoma"/>
            <family val="2"/>
          </rPr>
          <t xml:space="preserve">
CA &amp; CT are classified as CC in EPA's spreadsheet</t>
        </r>
      </text>
    </comment>
    <comment ref="H25" authorId="0">
      <text>
        <r>
          <rPr>
            <b/>
            <sz val="9"/>
            <color indexed="81"/>
            <rFont val="Tahoma"/>
            <family val="2"/>
          </rPr>
          <t>Jackson, Tricia:</t>
        </r>
        <r>
          <rPr>
            <sz val="9"/>
            <color indexed="81"/>
            <rFont val="Tahoma"/>
            <family val="2"/>
          </rPr>
          <t xml:space="preserve">
Plant-level CT generation distributed according to NP</t>
        </r>
      </text>
    </comment>
    <comment ref="L25" authorId="0">
      <text>
        <r>
          <rPr>
            <b/>
            <sz val="9"/>
            <color indexed="81"/>
            <rFont val="Tahoma"/>
            <family val="2"/>
          </rPr>
          <t>Jackson, Tricia:</t>
        </r>
        <r>
          <rPr>
            <sz val="9"/>
            <color indexed="81"/>
            <rFont val="Tahoma"/>
            <family val="2"/>
          </rPr>
          <t xml:space="preserve">
AMPD</t>
        </r>
      </text>
    </comment>
    <comment ref="F26" authorId="0">
      <text>
        <r>
          <rPr>
            <b/>
            <sz val="9"/>
            <color indexed="81"/>
            <rFont val="Tahoma"/>
            <family val="2"/>
          </rPr>
          <t>Jackson, Tricia:</t>
        </r>
        <r>
          <rPr>
            <sz val="9"/>
            <color indexed="81"/>
            <rFont val="Tahoma"/>
            <family val="2"/>
          </rPr>
          <t xml:space="preserve">
CA &amp; CT are classified as CC in EPA's spreadsheet</t>
        </r>
      </text>
    </comment>
    <comment ref="H26" authorId="0">
      <text>
        <r>
          <rPr>
            <b/>
            <sz val="9"/>
            <color indexed="81"/>
            <rFont val="Tahoma"/>
            <family val="2"/>
          </rPr>
          <t>Jackson, Tricia:</t>
        </r>
        <r>
          <rPr>
            <sz val="9"/>
            <color indexed="81"/>
            <rFont val="Tahoma"/>
            <family val="2"/>
          </rPr>
          <t xml:space="preserve">
Generator data</t>
        </r>
      </text>
    </comment>
    <comment ref="L26" authorId="0">
      <text>
        <r>
          <rPr>
            <b/>
            <sz val="9"/>
            <color indexed="81"/>
            <rFont val="Tahoma"/>
            <family val="2"/>
          </rPr>
          <t>Jackson, Tricia:</t>
        </r>
        <r>
          <rPr>
            <sz val="9"/>
            <color indexed="81"/>
            <rFont val="Tahoma"/>
            <family val="2"/>
          </rPr>
          <t xml:space="preserve">
Boiler level aggregated to generator</t>
        </r>
      </text>
    </comment>
    <comment ref="F27" authorId="0">
      <text>
        <r>
          <rPr>
            <b/>
            <sz val="9"/>
            <color indexed="81"/>
            <rFont val="Tahoma"/>
            <family val="2"/>
          </rPr>
          <t>Jackson, Tricia:</t>
        </r>
        <r>
          <rPr>
            <sz val="9"/>
            <color indexed="81"/>
            <rFont val="Tahoma"/>
            <family val="2"/>
          </rPr>
          <t xml:space="preserve">
CA &amp; CT are classified as CC in EPA's spreadsheet</t>
        </r>
      </text>
    </comment>
    <comment ref="H27" authorId="0">
      <text>
        <r>
          <rPr>
            <b/>
            <sz val="9"/>
            <color indexed="81"/>
            <rFont val="Tahoma"/>
            <family val="2"/>
          </rPr>
          <t>Jackson, Tricia:</t>
        </r>
        <r>
          <rPr>
            <sz val="9"/>
            <color indexed="81"/>
            <rFont val="Tahoma"/>
            <family val="2"/>
          </rPr>
          <t xml:space="preserve">
Plant-level distributed according to NP</t>
        </r>
      </text>
    </comment>
    <comment ref="L27" authorId="0">
      <text>
        <r>
          <rPr>
            <b/>
            <sz val="9"/>
            <color indexed="81"/>
            <rFont val="Tahoma"/>
            <family val="2"/>
          </rPr>
          <t>Jackson, Tricia:</t>
        </r>
        <r>
          <rPr>
            <sz val="9"/>
            <color indexed="81"/>
            <rFont val="Tahoma"/>
            <family val="2"/>
          </rPr>
          <t xml:space="preserve">
AMPD</t>
        </r>
      </text>
    </comment>
    <comment ref="F28" authorId="0">
      <text>
        <r>
          <rPr>
            <b/>
            <sz val="9"/>
            <color indexed="81"/>
            <rFont val="Tahoma"/>
            <family val="2"/>
          </rPr>
          <t>Jackson, Tricia:</t>
        </r>
        <r>
          <rPr>
            <sz val="9"/>
            <color indexed="81"/>
            <rFont val="Tahoma"/>
            <family val="2"/>
          </rPr>
          <t xml:space="preserve">
CA &amp; CT are classified as CC in EPA's spreadsheet</t>
        </r>
      </text>
    </comment>
    <comment ref="H28" authorId="0">
      <text>
        <r>
          <rPr>
            <b/>
            <sz val="9"/>
            <color indexed="81"/>
            <rFont val="Tahoma"/>
            <family val="2"/>
          </rPr>
          <t>Jackson, Tricia:</t>
        </r>
        <r>
          <rPr>
            <sz val="9"/>
            <color indexed="81"/>
            <rFont val="Tahoma"/>
            <family val="2"/>
          </rPr>
          <t xml:space="preserve">
Generator Data</t>
        </r>
      </text>
    </comment>
    <comment ref="L28" authorId="0">
      <text>
        <r>
          <rPr>
            <b/>
            <sz val="9"/>
            <color indexed="81"/>
            <rFont val="Tahoma"/>
            <family val="2"/>
          </rPr>
          <t>Jackson, Tricia:</t>
        </r>
        <r>
          <rPr>
            <sz val="9"/>
            <color indexed="81"/>
            <rFont val="Tahoma"/>
            <family val="2"/>
          </rPr>
          <t xml:space="preserve">
Boiler level aggregated to unit level</t>
        </r>
      </text>
    </comment>
    <comment ref="F29" authorId="0">
      <text>
        <r>
          <rPr>
            <b/>
            <sz val="9"/>
            <color indexed="81"/>
            <rFont val="Tahoma"/>
            <family val="2"/>
          </rPr>
          <t>Jackson, Tricia:</t>
        </r>
        <r>
          <rPr>
            <sz val="9"/>
            <color indexed="81"/>
            <rFont val="Tahoma"/>
            <family val="2"/>
          </rPr>
          <t xml:space="preserve">
CA &amp; CT are classified as CC in EPA's spreadsheet</t>
        </r>
      </text>
    </comment>
    <comment ref="H29" authorId="0">
      <text>
        <r>
          <rPr>
            <b/>
            <sz val="9"/>
            <color indexed="81"/>
            <rFont val="Tahoma"/>
            <family val="2"/>
          </rPr>
          <t>Jackson, Tricia:</t>
        </r>
        <r>
          <rPr>
            <sz val="9"/>
            <color indexed="81"/>
            <rFont val="Tahoma"/>
            <family val="2"/>
          </rPr>
          <t xml:space="preserve">
Generator data</t>
        </r>
      </text>
    </comment>
    <comment ref="L29" authorId="0">
      <text>
        <r>
          <rPr>
            <b/>
            <sz val="9"/>
            <color indexed="81"/>
            <rFont val="Tahoma"/>
            <family val="2"/>
          </rPr>
          <t>Jackson, Tricia:</t>
        </r>
        <r>
          <rPr>
            <sz val="9"/>
            <color indexed="81"/>
            <rFont val="Tahoma"/>
            <family val="2"/>
          </rPr>
          <t xml:space="preserve">
Boiler level aggregated to generator</t>
        </r>
      </text>
    </comment>
    <comment ref="F30" authorId="0">
      <text>
        <r>
          <rPr>
            <b/>
            <sz val="9"/>
            <color indexed="81"/>
            <rFont val="Tahoma"/>
            <family val="2"/>
          </rPr>
          <t>Jackson, Tricia:</t>
        </r>
        <r>
          <rPr>
            <sz val="9"/>
            <color indexed="81"/>
            <rFont val="Tahoma"/>
            <family val="2"/>
          </rPr>
          <t xml:space="preserve">
CA &amp; CT are classified as CC in EPA's spreadsheet</t>
        </r>
      </text>
    </comment>
    <comment ref="H30" authorId="0">
      <text>
        <r>
          <rPr>
            <b/>
            <sz val="9"/>
            <color indexed="81"/>
            <rFont val="Tahoma"/>
            <family val="2"/>
          </rPr>
          <t>Jackson, Tricia:</t>
        </r>
        <r>
          <rPr>
            <sz val="9"/>
            <color indexed="81"/>
            <rFont val="Tahoma"/>
            <family val="2"/>
          </rPr>
          <t xml:space="preserve">
Plant-level CT data distributed according to NP</t>
        </r>
      </text>
    </comment>
    <comment ref="L30" authorId="0">
      <text>
        <r>
          <rPr>
            <b/>
            <sz val="9"/>
            <color indexed="81"/>
            <rFont val="Tahoma"/>
            <family val="2"/>
          </rPr>
          <t>Jackson, Tricia:</t>
        </r>
        <r>
          <rPr>
            <sz val="9"/>
            <color indexed="81"/>
            <rFont val="Tahoma"/>
            <family val="2"/>
          </rPr>
          <t xml:space="preserve">
AMPD</t>
        </r>
      </text>
    </comment>
    <comment ref="F31" authorId="0">
      <text>
        <r>
          <rPr>
            <b/>
            <sz val="9"/>
            <color indexed="81"/>
            <rFont val="Tahoma"/>
            <family val="2"/>
          </rPr>
          <t>Jackson, Tricia:</t>
        </r>
        <r>
          <rPr>
            <sz val="9"/>
            <color indexed="81"/>
            <rFont val="Tahoma"/>
            <family val="2"/>
          </rPr>
          <t xml:space="preserve">
CA &amp; CT are classified as CC in EPA's spreadsheet</t>
        </r>
      </text>
    </comment>
    <comment ref="H31" authorId="0">
      <text>
        <r>
          <rPr>
            <b/>
            <sz val="9"/>
            <color indexed="81"/>
            <rFont val="Tahoma"/>
            <family val="2"/>
          </rPr>
          <t>Jackson, Tricia:</t>
        </r>
        <r>
          <rPr>
            <sz val="9"/>
            <color indexed="81"/>
            <rFont val="Tahoma"/>
            <family val="2"/>
          </rPr>
          <t xml:space="preserve">
Plant-level CT generation distributed among CT units according to NP</t>
        </r>
      </text>
    </comment>
    <comment ref="L31" authorId="0">
      <text>
        <r>
          <rPr>
            <b/>
            <sz val="9"/>
            <color indexed="81"/>
            <rFont val="Tahoma"/>
            <family val="2"/>
          </rPr>
          <t>Jackson, Tricia:</t>
        </r>
        <r>
          <rPr>
            <sz val="9"/>
            <color indexed="81"/>
            <rFont val="Tahoma"/>
            <family val="2"/>
          </rPr>
          <t xml:space="preserve">
AMPD</t>
        </r>
      </text>
    </comment>
    <comment ref="F32" authorId="0">
      <text>
        <r>
          <rPr>
            <b/>
            <sz val="9"/>
            <color indexed="81"/>
            <rFont val="Tahoma"/>
            <family val="2"/>
          </rPr>
          <t>Jackson, Tricia:</t>
        </r>
        <r>
          <rPr>
            <sz val="9"/>
            <color indexed="81"/>
            <rFont val="Tahoma"/>
            <family val="2"/>
          </rPr>
          <t xml:space="preserve">
CA &amp; CT are classified as CC in EPA's spreadsheet</t>
        </r>
      </text>
    </comment>
    <comment ref="H32" authorId="0">
      <text>
        <r>
          <rPr>
            <b/>
            <sz val="9"/>
            <color indexed="81"/>
            <rFont val="Tahoma"/>
            <family val="2"/>
          </rPr>
          <t>Jackson, Tricia:</t>
        </r>
        <r>
          <rPr>
            <sz val="9"/>
            <color indexed="81"/>
            <rFont val="Tahoma"/>
            <family val="2"/>
          </rPr>
          <t xml:space="preserve">
Plant-level CT generation distributed among CT units according to NP</t>
        </r>
      </text>
    </comment>
    <comment ref="L32" authorId="0">
      <text>
        <r>
          <rPr>
            <b/>
            <sz val="9"/>
            <color indexed="81"/>
            <rFont val="Tahoma"/>
            <family val="2"/>
          </rPr>
          <t>Jackson, Tricia:</t>
        </r>
        <r>
          <rPr>
            <sz val="9"/>
            <color indexed="81"/>
            <rFont val="Tahoma"/>
            <family val="2"/>
          </rPr>
          <t xml:space="preserve">
AMPD</t>
        </r>
      </text>
    </comment>
    <comment ref="F33" authorId="0">
      <text>
        <r>
          <rPr>
            <b/>
            <sz val="9"/>
            <color indexed="81"/>
            <rFont val="Tahoma"/>
            <family val="2"/>
          </rPr>
          <t>Jackson, Tricia:</t>
        </r>
        <r>
          <rPr>
            <sz val="9"/>
            <color indexed="81"/>
            <rFont val="Tahoma"/>
            <family val="2"/>
          </rPr>
          <t xml:space="preserve">
CA &amp; CT are classified as CC in EPA's spreadsheet</t>
        </r>
      </text>
    </comment>
    <comment ref="H33" authorId="0">
      <text>
        <r>
          <rPr>
            <b/>
            <sz val="9"/>
            <color indexed="81"/>
            <rFont val="Tahoma"/>
            <family val="2"/>
          </rPr>
          <t>Jackson, Tricia:</t>
        </r>
        <r>
          <rPr>
            <sz val="9"/>
            <color indexed="81"/>
            <rFont val="Tahoma"/>
            <family val="2"/>
          </rPr>
          <t xml:space="preserve">
Plant-level CT generation distributed among CT units according to NP</t>
        </r>
      </text>
    </comment>
    <comment ref="L33" authorId="0">
      <text>
        <r>
          <rPr>
            <b/>
            <sz val="9"/>
            <color indexed="81"/>
            <rFont val="Tahoma"/>
            <family val="2"/>
          </rPr>
          <t>Jackson, Tricia:</t>
        </r>
        <r>
          <rPr>
            <sz val="9"/>
            <color indexed="81"/>
            <rFont val="Tahoma"/>
            <family val="2"/>
          </rPr>
          <t xml:space="preserve">
AMPD</t>
        </r>
      </text>
    </comment>
    <comment ref="F34" authorId="0">
      <text>
        <r>
          <rPr>
            <b/>
            <sz val="9"/>
            <color indexed="81"/>
            <rFont val="Tahoma"/>
            <family val="2"/>
          </rPr>
          <t>Jackson, Tricia:</t>
        </r>
        <r>
          <rPr>
            <sz val="9"/>
            <color indexed="81"/>
            <rFont val="Tahoma"/>
            <family val="2"/>
          </rPr>
          <t xml:space="preserve">
CA &amp; CT are classified as CC in EPA's spreadsheet</t>
        </r>
      </text>
    </comment>
    <comment ref="H34" authorId="0">
      <text>
        <r>
          <rPr>
            <b/>
            <sz val="9"/>
            <color indexed="81"/>
            <rFont val="Tahoma"/>
            <family val="2"/>
          </rPr>
          <t>Jackson, Tricia:</t>
        </r>
        <r>
          <rPr>
            <sz val="9"/>
            <color indexed="81"/>
            <rFont val="Tahoma"/>
            <family val="2"/>
          </rPr>
          <t xml:space="preserve">
Plant-level CT generation distributed among CT units according to NP</t>
        </r>
      </text>
    </comment>
    <comment ref="L34" authorId="0">
      <text>
        <r>
          <rPr>
            <b/>
            <sz val="9"/>
            <color indexed="81"/>
            <rFont val="Tahoma"/>
            <family val="2"/>
          </rPr>
          <t>Jackson, Tricia:</t>
        </r>
        <r>
          <rPr>
            <sz val="9"/>
            <color indexed="81"/>
            <rFont val="Tahoma"/>
            <family val="2"/>
          </rPr>
          <t xml:space="preserve">
AMPD</t>
        </r>
      </text>
    </comment>
    <comment ref="F35" authorId="0">
      <text>
        <r>
          <rPr>
            <b/>
            <sz val="9"/>
            <color indexed="81"/>
            <rFont val="Tahoma"/>
            <family val="2"/>
          </rPr>
          <t>Jackson, Tricia:</t>
        </r>
        <r>
          <rPr>
            <sz val="9"/>
            <color indexed="81"/>
            <rFont val="Tahoma"/>
            <family val="2"/>
          </rPr>
          <t xml:space="preserve">
CA &amp; CT are classified as CC in EPA's spreadsheet</t>
        </r>
      </text>
    </comment>
    <comment ref="H35" authorId="0">
      <text>
        <r>
          <rPr>
            <b/>
            <sz val="9"/>
            <color indexed="81"/>
            <rFont val="Tahoma"/>
            <family val="2"/>
          </rPr>
          <t>Jackson, Tricia:</t>
        </r>
        <r>
          <rPr>
            <sz val="9"/>
            <color indexed="81"/>
            <rFont val="Tahoma"/>
            <family val="2"/>
          </rPr>
          <t xml:space="preserve">
Plant-level CT generation distributed among CT units according to NP</t>
        </r>
      </text>
    </comment>
    <comment ref="L35" authorId="0">
      <text>
        <r>
          <rPr>
            <b/>
            <sz val="9"/>
            <color indexed="81"/>
            <rFont val="Tahoma"/>
            <family val="2"/>
          </rPr>
          <t>Jackson, Tricia:</t>
        </r>
        <r>
          <rPr>
            <sz val="9"/>
            <color indexed="81"/>
            <rFont val="Tahoma"/>
            <family val="2"/>
          </rPr>
          <t xml:space="preserve">
AMPD</t>
        </r>
      </text>
    </comment>
    <comment ref="F36" authorId="0">
      <text>
        <r>
          <rPr>
            <b/>
            <sz val="9"/>
            <color indexed="81"/>
            <rFont val="Tahoma"/>
            <family val="2"/>
          </rPr>
          <t>Jackson, Tricia:</t>
        </r>
        <r>
          <rPr>
            <sz val="9"/>
            <color indexed="81"/>
            <rFont val="Tahoma"/>
            <family val="2"/>
          </rPr>
          <t xml:space="preserve">
CA &amp; CT are classified as CC in EPA's spreadsheet</t>
        </r>
      </text>
    </comment>
    <comment ref="H36" authorId="0">
      <text>
        <r>
          <rPr>
            <b/>
            <sz val="9"/>
            <color indexed="81"/>
            <rFont val="Tahoma"/>
            <family val="2"/>
          </rPr>
          <t>Jackson, Tricia:</t>
        </r>
        <r>
          <rPr>
            <sz val="9"/>
            <color indexed="81"/>
            <rFont val="Tahoma"/>
            <family val="2"/>
          </rPr>
          <t xml:space="preserve">
Plant-level CT generation distributed among CT units according to NP</t>
        </r>
      </text>
    </comment>
    <comment ref="L36" authorId="0">
      <text>
        <r>
          <rPr>
            <b/>
            <sz val="9"/>
            <color indexed="81"/>
            <rFont val="Tahoma"/>
            <family val="2"/>
          </rPr>
          <t>Jackson, Tricia:</t>
        </r>
        <r>
          <rPr>
            <sz val="9"/>
            <color indexed="81"/>
            <rFont val="Tahoma"/>
            <family val="2"/>
          </rPr>
          <t xml:space="preserve">
AMPD</t>
        </r>
      </text>
    </comment>
    <comment ref="F37" authorId="0">
      <text>
        <r>
          <rPr>
            <b/>
            <sz val="9"/>
            <color indexed="81"/>
            <rFont val="Tahoma"/>
            <family val="2"/>
          </rPr>
          <t>Jackson, Tricia:</t>
        </r>
        <r>
          <rPr>
            <sz val="9"/>
            <color indexed="81"/>
            <rFont val="Tahoma"/>
            <family val="2"/>
          </rPr>
          <t xml:space="preserve">
CA &amp; CT are classified as CC in EPA's spreadsheet</t>
        </r>
      </text>
    </comment>
    <comment ref="H37" authorId="0">
      <text>
        <r>
          <rPr>
            <b/>
            <sz val="9"/>
            <color indexed="81"/>
            <rFont val="Tahoma"/>
            <family val="2"/>
          </rPr>
          <t>Jackson, Tricia:</t>
        </r>
        <r>
          <rPr>
            <sz val="9"/>
            <color indexed="81"/>
            <rFont val="Tahoma"/>
            <family val="2"/>
          </rPr>
          <t xml:space="preserve">
Plant-level CT generation distributed among CT units according to NP</t>
        </r>
      </text>
    </comment>
    <comment ref="L37" authorId="0">
      <text>
        <r>
          <rPr>
            <b/>
            <sz val="9"/>
            <color indexed="81"/>
            <rFont val="Tahoma"/>
            <family val="2"/>
          </rPr>
          <t>Jackson, Tricia:</t>
        </r>
        <r>
          <rPr>
            <sz val="9"/>
            <color indexed="81"/>
            <rFont val="Tahoma"/>
            <family val="2"/>
          </rPr>
          <t xml:space="preserve">
AMPD</t>
        </r>
      </text>
    </comment>
    <comment ref="F38" authorId="0">
      <text>
        <r>
          <rPr>
            <b/>
            <sz val="9"/>
            <color indexed="81"/>
            <rFont val="Tahoma"/>
            <family val="2"/>
          </rPr>
          <t>Jackson, Tricia:</t>
        </r>
        <r>
          <rPr>
            <sz val="9"/>
            <color indexed="81"/>
            <rFont val="Tahoma"/>
            <family val="2"/>
          </rPr>
          <t xml:space="preserve">
CA &amp; CT are classified as CC in EPA's spreadsheet</t>
        </r>
      </text>
    </comment>
    <comment ref="H38" authorId="0">
      <text>
        <r>
          <rPr>
            <b/>
            <sz val="9"/>
            <color indexed="81"/>
            <rFont val="Tahoma"/>
            <family val="2"/>
          </rPr>
          <t>Jackson, Tricia:</t>
        </r>
        <r>
          <rPr>
            <sz val="9"/>
            <color indexed="81"/>
            <rFont val="Tahoma"/>
            <family val="2"/>
          </rPr>
          <t xml:space="preserve">
Plant-level CT generation distributed among CT units according to NP</t>
        </r>
      </text>
    </comment>
    <comment ref="L38" authorId="0">
      <text>
        <r>
          <rPr>
            <b/>
            <sz val="9"/>
            <color indexed="81"/>
            <rFont val="Tahoma"/>
            <family val="2"/>
          </rPr>
          <t>Jackson, Tricia:</t>
        </r>
        <r>
          <rPr>
            <sz val="9"/>
            <color indexed="81"/>
            <rFont val="Tahoma"/>
            <family val="2"/>
          </rPr>
          <t xml:space="preserve">
AMPD</t>
        </r>
      </text>
    </comment>
    <comment ref="F39" authorId="0">
      <text>
        <r>
          <rPr>
            <b/>
            <sz val="9"/>
            <color indexed="81"/>
            <rFont val="Tahoma"/>
            <family val="2"/>
          </rPr>
          <t>Jackson, Tricia:</t>
        </r>
        <r>
          <rPr>
            <sz val="9"/>
            <color indexed="81"/>
            <rFont val="Tahoma"/>
            <family val="2"/>
          </rPr>
          <t xml:space="preserve">
CA &amp; CT are classified as CC in EPA's spreadsheet</t>
        </r>
      </text>
    </comment>
    <comment ref="H39" authorId="0">
      <text>
        <r>
          <rPr>
            <b/>
            <sz val="9"/>
            <color indexed="81"/>
            <rFont val="Tahoma"/>
            <family val="2"/>
          </rPr>
          <t>Jackson, Tricia:</t>
        </r>
        <r>
          <rPr>
            <sz val="9"/>
            <color indexed="81"/>
            <rFont val="Tahoma"/>
            <family val="2"/>
          </rPr>
          <t xml:space="preserve">
Generator data</t>
        </r>
      </text>
    </comment>
    <comment ref="L39" authorId="0">
      <text>
        <r>
          <rPr>
            <b/>
            <sz val="9"/>
            <color indexed="81"/>
            <rFont val="Tahoma"/>
            <family val="2"/>
          </rPr>
          <t>Jackson, Tricia:</t>
        </r>
        <r>
          <rPr>
            <sz val="9"/>
            <color indexed="81"/>
            <rFont val="Tahoma"/>
            <family val="2"/>
          </rPr>
          <t xml:space="preserve">
Boiler data aggregated to generator</t>
        </r>
      </text>
    </comment>
    <comment ref="F40" authorId="0">
      <text>
        <r>
          <rPr>
            <b/>
            <sz val="9"/>
            <color indexed="81"/>
            <rFont val="Tahoma"/>
            <family val="2"/>
          </rPr>
          <t>Jackson, Tricia:</t>
        </r>
        <r>
          <rPr>
            <sz val="9"/>
            <color indexed="81"/>
            <rFont val="Tahoma"/>
            <family val="2"/>
          </rPr>
          <t xml:space="preserve">
CA &amp; CT are classified as CC in EPA's spreadsheet</t>
        </r>
      </text>
    </comment>
    <comment ref="H40" authorId="0">
      <text>
        <r>
          <rPr>
            <b/>
            <sz val="9"/>
            <color indexed="81"/>
            <rFont val="Tahoma"/>
            <family val="2"/>
          </rPr>
          <t>Jackson, Tricia:</t>
        </r>
        <r>
          <rPr>
            <sz val="9"/>
            <color indexed="81"/>
            <rFont val="Tahoma"/>
            <family val="2"/>
          </rPr>
          <t xml:space="preserve">
Generator data</t>
        </r>
      </text>
    </comment>
    <comment ref="L40" authorId="0">
      <text>
        <r>
          <rPr>
            <b/>
            <sz val="9"/>
            <color indexed="81"/>
            <rFont val="Tahoma"/>
            <family val="2"/>
          </rPr>
          <t>Jackson, Tricia:</t>
        </r>
        <r>
          <rPr>
            <sz val="9"/>
            <color indexed="81"/>
            <rFont val="Tahoma"/>
            <family val="2"/>
          </rPr>
          <t xml:space="preserve">
Boiler data aggregated to generator</t>
        </r>
      </text>
    </comment>
    <comment ref="F41" authorId="0">
      <text>
        <r>
          <rPr>
            <b/>
            <sz val="9"/>
            <color indexed="81"/>
            <rFont val="Tahoma"/>
            <family val="2"/>
          </rPr>
          <t>Jackson, Tricia:</t>
        </r>
        <r>
          <rPr>
            <sz val="9"/>
            <color indexed="81"/>
            <rFont val="Tahoma"/>
            <family val="2"/>
          </rPr>
          <t xml:space="preserve">
CA &amp; CT are classified as CC in EPA's spreadsheet</t>
        </r>
      </text>
    </comment>
    <comment ref="H41" authorId="0">
      <text>
        <r>
          <rPr>
            <b/>
            <sz val="9"/>
            <color indexed="81"/>
            <rFont val="Tahoma"/>
            <family val="2"/>
          </rPr>
          <t>Jackson, Tricia:</t>
        </r>
        <r>
          <rPr>
            <sz val="9"/>
            <color indexed="81"/>
            <rFont val="Tahoma"/>
            <family val="2"/>
          </rPr>
          <t xml:space="preserve">
Generator data</t>
        </r>
      </text>
    </comment>
    <comment ref="L41" authorId="0">
      <text>
        <r>
          <rPr>
            <b/>
            <sz val="9"/>
            <color indexed="81"/>
            <rFont val="Tahoma"/>
            <family val="2"/>
          </rPr>
          <t>Jackson, Tricia:</t>
        </r>
        <r>
          <rPr>
            <sz val="9"/>
            <color indexed="81"/>
            <rFont val="Tahoma"/>
            <family val="2"/>
          </rPr>
          <t xml:space="preserve">
Boiler data aggregated to generator</t>
        </r>
      </text>
    </comment>
    <comment ref="F42" authorId="0">
      <text>
        <r>
          <rPr>
            <b/>
            <sz val="9"/>
            <color indexed="81"/>
            <rFont val="Tahoma"/>
            <family val="2"/>
          </rPr>
          <t>Jackson, Tricia:</t>
        </r>
        <r>
          <rPr>
            <sz val="9"/>
            <color indexed="81"/>
            <rFont val="Tahoma"/>
            <family val="2"/>
          </rPr>
          <t xml:space="preserve">
CA &amp; CT are classified as CC in EPA's spreadsheet</t>
        </r>
      </text>
    </comment>
    <comment ref="H42" authorId="0">
      <text>
        <r>
          <rPr>
            <b/>
            <sz val="9"/>
            <color indexed="81"/>
            <rFont val="Tahoma"/>
            <family val="2"/>
          </rPr>
          <t>Jackson, Tricia:</t>
        </r>
        <r>
          <rPr>
            <sz val="9"/>
            <color indexed="81"/>
            <rFont val="Tahoma"/>
            <family val="2"/>
          </rPr>
          <t xml:space="preserve">
Generator data</t>
        </r>
      </text>
    </comment>
    <comment ref="L42" authorId="0">
      <text>
        <r>
          <rPr>
            <b/>
            <sz val="9"/>
            <color indexed="81"/>
            <rFont val="Tahoma"/>
            <family val="2"/>
          </rPr>
          <t>Jackson, Tricia:</t>
        </r>
        <r>
          <rPr>
            <sz val="9"/>
            <color indexed="81"/>
            <rFont val="Tahoma"/>
            <family val="2"/>
          </rPr>
          <t xml:space="preserve">
Boiler data aggregated to generator</t>
        </r>
      </text>
    </comment>
    <comment ref="H43" authorId="0">
      <text>
        <r>
          <rPr>
            <b/>
            <sz val="9"/>
            <color indexed="81"/>
            <rFont val="Tahoma"/>
            <family val="2"/>
          </rPr>
          <t>Jackson, Tricia:</t>
        </r>
        <r>
          <rPr>
            <sz val="9"/>
            <color indexed="81"/>
            <rFont val="Tahoma"/>
            <family val="2"/>
          </rPr>
          <t xml:space="preserve">
Generator Data</t>
        </r>
      </text>
    </comment>
    <comment ref="L43" authorId="0">
      <text>
        <r>
          <rPr>
            <b/>
            <sz val="9"/>
            <color indexed="81"/>
            <rFont val="Tahoma"/>
            <family val="2"/>
          </rPr>
          <t>Jackson, Tricia:</t>
        </r>
        <r>
          <rPr>
            <sz val="9"/>
            <color indexed="81"/>
            <rFont val="Tahoma"/>
            <family val="2"/>
          </rPr>
          <t xml:space="preserve">
AMPD </t>
        </r>
      </text>
    </comment>
    <comment ref="H44" authorId="0">
      <text>
        <r>
          <rPr>
            <b/>
            <sz val="9"/>
            <color indexed="81"/>
            <rFont val="Tahoma"/>
            <family val="2"/>
          </rPr>
          <t>Jackson, Tricia:</t>
        </r>
        <r>
          <rPr>
            <sz val="9"/>
            <color indexed="81"/>
            <rFont val="Tahoma"/>
            <family val="2"/>
          </rPr>
          <t xml:space="preserve">
Generator Data</t>
        </r>
      </text>
    </comment>
    <comment ref="L44" authorId="0">
      <text>
        <r>
          <rPr>
            <b/>
            <sz val="9"/>
            <color indexed="81"/>
            <rFont val="Tahoma"/>
            <family val="2"/>
          </rPr>
          <t>Jackson, Tricia:</t>
        </r>
        <r>
          <rPr>
            <sz val="9"/>
            <color indexed="81"/>
            <rFont val="Tahoma"/>
            <family val="2"/>
          </rPr>
          <t xml:space="preserve">
Boiler Data aggregated to generator</t>
        </r>
      </text>
    </comment>
    <comment ref="H45" authorId="0">
      <text>
        <r>
          <rPr>
            <b/>
            <sz val="9"/>
            <color indexed="81"/>
            <rFont val="Tahoma"/>
            <family val="2"/>
          </rPr>
          <t>Jackson, Tricia:</t>
        </r>
        <r>
          <rPr>
            <sz val="9"/>
            <color indexed="81"/>
            <rFont val="Tahoma"/>
            <family val="2"/>
          </rPr>
          <t xml:space="preserve">
Generator data</t>
        </r>
      </text>
    </comment>
    <comment ref="L45" authorId="0">
      <text>
        <r>
          <rPr>
            <b/>
            <sz val="9"/>
            <color indexed="81"/>
            <rFont val="Tahoma"/>
            <family val="2"/>
          </rPr>
          <t>Jackson, Tricia:</t>
        </r>
        <r>
          <rPr>
            <sz val="9"/>
            <color indexed="81"/>
            <rFont val="Tahoma"/>
            <family val="2"/>
          </rPr>
          <t xml:space="preserve">
AMPD value</t>
        </r>
      </text>
    </comment>
    <comment ref="H48" authorId="0">
      <text>
        <r>
          <rPr>
            <b/>
            <sz val="9"/>
            <color indexed="81"/>
            <rFont val="Tahoma"/>
            <family val="2"/>
          </rPr>
          <t>Jackson, Tricia:</t>
        </r>
        <r>
          <rPr>
            <sz val="9"/>
            <color indexed="81"/>
            <rFont val="Tahoma"/>
            <family val="2"/>
          </rPr>
          <t xml:space="preserve">
Generator Data</t>
        </r>
      </text>
    </comment>
    <comment ref="L48" authorId="0">
      <text>
        <r>
          <rPr>
            <b/>
            <sz val="9"/>
            <color indexed="81"/>
            <rFont val="Tahoma"/>
            <family val="2"/>
          </rPr>
          <t>Jackson, Tricia:</t>
        </r>
        <r>
          <rPr>
            <sz val="9"/>
            <color indexed="81"/>
            <rFont val="Tahoma"/>
            <family val="2"/>
          </rPr>
          <t xml:space="preserve">
Plant-Level distributed based on NP</t>
        </r>
      </text>
    </comment>
    <comment ref="H49" authorId="0">
      <text>
        <r>
          <rPr>
            <b/>
            <sz val="9"/>
            <color indexed="81"/>
            <rFont val="Tahoma"/>
            <family val="2"/>
          </rPr>
          <t>Jackson, Tricia:</t>
        </r>
        <r>
          <rPr>
            <sz val="9"/>
            <color indexed="81"/>
            <rFont val="Tahoma"/>
            <family val="2"/>
          </rPr>
          <t xml:space="preserve">
Generator Data </t>
        </r>
      </text>
    </comment>
    <comment ref="L49" authorId="0">
      <text>
        <r>
          <rPr>
            <b/>
            <sz val="9"/>
            <color indexed="81"/>
            <rFont val="Tahoma"/>
            <family val="2"/>
          </rPr>
          <t>Jackson, Tricia:</t>
        </r>
        <r>
          <rPr>
            <sz val="9"/>
            <color indexed="81"/>
            <rFont val="Tahoma"/>
            <family val="2"/>
          </rPr>
          <t xml:space="preserve">
Boiler Level data aggregated to generator</t>
        </r>
      </text>
    </comment>
    <comment ref="H50" authorId="0">
      <text>
        <r>
          <rPr>
            <b/>
            <sz val="9"/>
            <color indexed="81"/>
            <rFont val="Tahoma"/>
            <family val="2"/>
          </rPr>
          <t>Jackson, Tricia:</t>
        </r>
        <r>
          <rPr>
            <sz val="9"/>
            <color indexed="81"/>
            <rFont val="Tahoma"/>
            <family val="2"/>
          </rPr>
          <t xml:space="preserve">
Generator Data </t>
        </r>
      </text>
    </comment>
    <comment ref="L50" authorId="0">
      <text>
        <r>
          <rPr>
            <b/>
            <sz val="9"/>
            <color indexed="81"/>
            <rFont val="Tahoma"/>
            <family val="2"/>
          </rPr>
          <t>Jackson, Tricia:</t>
        </r>
        <r>
          <rPr>
            <sz val="9"/>
            <color indexed="81"/>
            <rFont val="Tahoma"/>
            <family val="2"/>
          </rPr>
          <t xml:space="preserve">
AMPD</t>
        </r>
      </text>
    </comment>
    <comment ref="H51" authorId="0">
      <text>
        <r>
          <rPr>
            <b/>
            <sz val="9"/>
            <color indexed="81"/>
            <rFont val="Tahoma"/>
            <family val="2"/>
          </rPr>
          <t>Jackson, Tricia:</t>
        </r>
        <r>
          <rPr>
            <sz val="9"/>
            <color indexed="81"/>
            <rFont val="Tahoma"/>
            <family val="2"/>
          </rPr>
          <t xml:space="preserve">
Generator Data </t>
        </r>
      </text>
    </comment>
    <comment ref="L51" authorId="0">
      <text>
        <r>
          <rPr>
            <b/>
            <sz val="9"/>
            <color indexed="81"/>
            <rFont val="Tahoma"/>
            <family val="2"/>
          </rPr>
          <t>Jackson, Tricia:</t>
        </r>
        <r>
          <rPr>
            <sz val="9"/>
            <color indexed="81"/>
            <rFont val="Tahoma"/>
            <family val="2"/>
          </rPr>
          <t xml:space="preserve">
AMPD </t>
        </r>
      </text>
    </comment>
    <comment ref="H52" authorId="0">
      <text>
        <r>
          <rPr>
            <b/>
            <sz val="9"/>
            <color indexed="81"/>
            <rFont val="Tahoma"/>
            <family val="2"/>
          </rPr>
          <t>Jackson, Tricia:</t>
        </r>
        <r>
          <rPr>
            <sz val="9"/>
            <color indexed="81"/>
            <rFont val="Tahoma"/>
            <family val="2"/>
          </rPr>
          <t xml:space="preserve">
Generator Data </t>
        </r>
      </text>
    </comment>
    <comment ref="L52" authorId="0">
      <text>
        <r>
          <rPr>
            <b/>
            <sz val="9"/>
            <color indexed="81"/>
            <rFont val="Tahoma"/>
            <family val="2"/>
          </rPr>
          <t>Jackson, Tricia:</t>
        </r>
        <r>
          <rPr>
            <sz val="9"/>
            <color indexed="81"/>
            <rFont val="Tahoma"/>
            <family val="2"/>
          </rPr>
          <t xml:space="preserve">
AMPD</t>
        </r>
      </text>
    </comment>
    <comment ref="H53" authorId="0">
      <text>
        <r>
          <rPr>
            <b/>
            <sz val="9"/>
            <color indexed="81"/>
            <rFont val="Tahoma"/>
            <family val="2"/>
          </rPr>
          <t>Jackson, Tricia:</t>
        </r>
        <r>
          <rPr>
            <sz val="9"/>
            <color indexed="81"/>
            <rFont val="Tahoma"/>
            <family val="2"/>
          </rPr>
          <t xml:space="preserve">
Generator data</t>
        </r>
      </text>
    </comment>
    <comment ref="L53" authorId="0">
      <text>
        <r>
          <rPr>
            <b/>
            <sz val="9"/>
            <color indexed="81"/>
            <rFont val="Tahoma"/>
            <family val="2"/>
          </rPr>
          <t>Jackson, Tricia:</t>
        </r>
        <r>
          <rPr>
            <sz val="9"/>
            <color indexed="81"/>
            <rFont val="Tahoma"/>
            <family val="2"/>
          </rPr>
          <t xml:space="preserve">
AMPD</t>
        </r>
      </text>
    </comment>
    <comment ref="H54" authorId="0">
      <text>
        <r>
          <rPr>
            <b/>
            <sz val="9"/>
            <color indexed="81"/>
            <rFont val="Tahoma"/>
            <family val="2"/>
          </rPr>
          <t>Jackson, Tricia:</t>
        </r>
        <r>
          <rPr>
            <sz val="9"/>
            <color indexed="81"/>
            <rFont val="Tahoma"/>
            <family val="2"/>
          </rPr>
          <t xml:space="preserve">
Generator Data</t>
        </r>
      </text>
    </comment>
    <comment ref="L54" authorId="0">
      <text>
        <r>
          <rPr>
            <b/>
            <sz val="9"/>
            <color indexed="81"/>
            <rFont val="Tahoma"/>
            <family val="2"/>
          </rPr>
          <t>Jackson, Tricia:</t>
        </r>
        <r>
          <rPr>
            <sz val="9"/>
            <color indexed="81"/>
            <rFont val="Tahoma"/>
            <family val="2"/>
          </rPr>
          <t xml:space="preserve">
boiler data aggregated to generator</t>
        </r>
      </text>
    </comment>
    <comment ref="H55" authorId="0">
      <text>
        <r>
          <rPr>
            <b/>
            <sz val="9"/>
            <color indexed="81"/>
            <rFont val="Tahoma"/>
            <family val="2"/>
          </rPr>
          <t>Jackson, Tricia:</t>
        </r>
        <r>
          <rPr>
            <sz val="9"/>
            <color indexed="81"/>
            <rFont val="Tahoma"/>
            <family val="2"/>
          </rPr>
          <t xml:space="preserve">
Generator Data</t>
        </r>
      </text>
    </comment>
    <comment ref="L55" authorId="0">
      <text>
        <r>
          <rPr>
            <b/>
            <sz val="9"/>
            <color indexed="81"/>
            <rFont val="Tahoma"/>
            <family val="2"/>
          </rPr>
          <t>Jackson, Tricia:</t>
        </r>
        <r>
          <rPr>
            <sz val="9"/>
            <color indexed="81"/>
            <rFont val="Tahoma"/>
            <family val="2"/>
          </rPr>
          <t xml:space="preserve">
plant-level distributed according to NP</t>
        </r>
      </text>
    </comment>
  </commentList>
</comments>
</file>

<file path=xl/comments6.xml><?xml version="1.0" encoding="utf-8"?>
<comments xmlns="http://schemas.openxmlformats.org/spreadsheetml/2006/main">
  <authors>
    <author>Jackson, Tricia</author>
  </authors>
  <commentList>
    <comment ref="H2" authorId="0">
      <text>
        <r>
          <rPr>
            <b/>
            <sz val="9"/>
            <color indexed="81"/>
            <rFont val="Tahoma"/>
            <family val="2"/>
          </rPr>
          <t>Jackson, Tricia:</t>
        </r>
        <r>
          <rPr>
            <sz val="9"/>
            <color indexed="81"/>
            <rFont val="Tahoma"/>
            <family val="2"/>
          </rPr>
          <t xml:space="preserve">
Generator Data</t>
        </r>
      </text>
    </comment>
    <comment ref="L2" authorId="0">
      <text>
        <r>
          <rPr>
            <b/>
            <sz val="9"/>
            <color indexed="81"/>
            <rFont val="Tahoma"/>
            <family val="2"/>
          </rPr>
          <t>Jackson, Tricia:</t>
        </r>
        <r>
          <rPr>
            <sz val="9"/>
            <color indexed="81"/>
            <rFont val="Tahoma"/>
            <family val="2"/>
          </rPr>
          <t xml:space="preserve">
AMPD</t>
        </r>
      </text>
    </comment>
    <comment ref="H3" authorId="0">
      <text>
        <r>
          <rPr>
            <b/>
            <sz val="9"/>
            <color indexed="81"/>
            <rFont val="Tahoma"/>
            <family val="2"/>
          </rPr>
          <t>Jackson, Tricia:</t>
        </r>
        <r>
          <rPr>
            <sz val="9"/>
            <color indexed="81"/>
            <rFont val="Tahoma"/>
            <family val="2"/>
          </rPr>
          <t xml:space="preserve">
Generator Data</t>
        </r>
      </text>
    </comment>
    <comment ref="L3" authorId="0">
      <text>
        <r>
          <rPr>
            <b/>
            <sz val="9"/>
            <color indexed="81"/>
            <rFont val="Tahoma"/>
            <family val="2"/>
          </rPr>
          <t>Jackson, Tricia:</t>
        </r>
        <r>
          <rPr>
            <sz val="9"/>
            <color indexed="81"/>
            <rFont val="Tahoma"/>
            <family val="2"/>
          </rPr>
          <t xml:space="preserve">
AMPD</t>
        </r>
      </text>
    </comment>
    <comment ref="H4" authorId="0">
      <text>
        <r>
          <rPr>
            <b/>
            <sz val="9"/>
            <color indexed="81"/>
            <rFont val="Tahoma"/>
            <family val="2"/>
          </rPr>
          <t>Jackson, Tricia:</t>
        </r>
        <r>
          <rPr>
            <sz val="9"/>
            <color indexed="81"/>
            <rFont val="Tahoma"/>
            <family val="2"/>
          </rPr>
          <t xml:space="preserve">
Generator Data</t>
        </r>
      </text>
    </comment>
    <comment ref="L4" authorId="0">
      <text>
        <r>
          <rPr>
            <b/>
            <sz val="9"/>
            <color indexed="81"/>
            <rFont val="Tahoma"/>
            <family val="2"/>
          </rPr>
          <t>Jackson, Tricia:</t>
        </r>
        <r>
          <rPr>
            <sz val="9"/>
            <color indexed="81"/>
            <rFont val="Tahoma"/>
            <family val="2"/>
          </rPr>
          <t xml:space="preserve">
AMPD</t>
        </r>
      </text>
    </comment>
    <comment ref="H5" authorId="0">
      <text>
        <r>
          <rPr>
            <b/>
            <sz val="9"/>
            <color indexed="81"/>
            <rFont val="Tahoma"/>
            <family val="2"/>
          </rPr>
          <t>Jackson, Tricia:</t>
        </r>
        <r>
          <rPr>
            <sz val="9"/>
            <color indexed="81"/>
            <rFont val="Tahoma"/>
            <family val="2"/>
          </rPr>
          <t xml:space="preserve">
Generator Data</t>
        </r>
      </text>
    </comment>
    <comment ref="L5" authorId="0">
      <text>
        <r>
          <rPr>
            <b/>
            <sz val="9"/>
            <color indexed="81"/>
            <rFont val="Tahoma"/>
            <family val="2"/>
          </rPr>
          <t>Jackson, Tricia:</t>
        </r>
        <r>
          <rPr>
            <sz val="9"/>
            <color indexed="81"/>
            <rFont val="Tahoma"/>
            <family val="2"/>
          </rPr>
          <t xml:space="preserve">
AMPD</t>
        </r>
      </text>
    </comment>
    <comment ref="H6" authorId="0">
      <text>
        <r>
          <rPr>
            <b/>
            <sz val="9"/>
            <color indexed="81"/>
            <rFont val="Tahoma"/>
            <family val="2"/>
          </rPr>
          <t>Jackson, Tricia:</t>
        </r>
        <r>
          <rPr>
            <sz val="9"/>
            <color indexed="81"/>
            <rFont val="Tahoma"/>
            <family val="2"/>
          </rPr>
          <t xml:space="preserve">
Generator Data</t>
        </r>
      </text>
    </comment>
    <comment ref="L6" authorId="0">
      <text>
        <r>
          <rPr>
            <b/>
            <sz val="9"/>
            <color indexed="81"/>
            <rFont val="Tahoma"/>
            <family val="2"/>
          </rPr>
          <t>Jackson, Tricia:</t>
        </r>
        <r>
          <rPr>
            <sz val="9"/>
            <color indexed="81"/>
            <rFont val="Tahoma"/>
            <family val="2"/>
          </rPr>
          <t xml:space="preserve">
AMPD</t>
        </r>
      </text>
    </comment>
    <comment ref="H7" authorId="0">
      <text>
        <r>
          <rPr>
            <b/>
            <sz val="9"/>
            <color indexed="81"/>
            <rFont val="Tahoma"/>
            <family val="2"/>
          </rPr>
          <t>Jackson, Tricia:</t>
        </r>
        <r>
          <rPr>
            <sz val="9"/>
            <color indexed="81"/>
            <rFont val="Tahoma"/>
            <family val="2"/>
          </rPr>
          <t xml:space="preserve">
Generator Data</t>
        </r>
      </text>
    </comment>
    <comment ref="L7" authorId="0">
      <text>
        <r>
          <rPr>
            <b/>
            <sz val="9"/>
            <color indexed="81"/>
            <rFont val="Tahoma"/>
            <family val="2"/>
          </rPr>
          <t>Jackson, Tricia:</t>
        </r>
        <r>
          <rPr>
            <sz val="9"/>
            <color indexed="81"/>
            <rFont val="Tahoma"/>
            <family val="2"/>
          </rPr>
          <t xml:space="preserve">
AMPD</t>
        </r>
      </text>
    </comment>
    <comment ref="H8" authorId="0">
      <text>
        <r>
          <rPr>
            <b/>
            <sz val="9"/>
            <color indexed="81"/>
            <rFont val="Tahoma"/>
            <family val="2"/>
          </rPr>
          <t>Jackson, Tricia:</t>
        </r>
        <r>
          <rPr>
            <sz val="9"/>
            <color indexed="81"/>
            <rFont val="Tahoma"/>
            <family val="2"/>
          </rPr>
          <t xml:space="preserve">
Generator Data</t>
        </r>
      </text>
    </comment>
    <comment ref="L8" authorId="0">
      <text>
        <r>
          <rPr>
            <b/>
            <sz val="9"/>
            <color indexed="81"/>
            <rFont val="Tahoma"/>
            <family val="2"/>
          </rPr>
          <t>Jackson, Tricia:</t>
        </r>
        <r>
          <rPr>
            <sz val="9"/>
            <color indexed="81"/>
            <rFont val="Tahoma"/>
            <family val="2"/>
          </rPr>
          <t xml:space="preserve">
AMPD</t>
        </r>
      </text>
    </comment>
    <comment ref="H9" authorId="0">
      <text>
        <r>
          <rPr>
            <b/>
            <sz val="9"/>
            <color indexed="81"/>
            <rFont val="Tahoma"/>
            <family val="2"/>
          </rPr>
          <t>Jackson, Tricia:</t>
        </r>
        <r>
          <rPr>
            <sz val="9"/>
            <color indexed="81"/>
            <rFont val="Tahoma"/>
            <family val="2"/>
          </rPr>
          <t xml:space="preserve">
CA+CT aggregated then distributed according NP capacity </t>
        </r>
      </text>
    </comment>
    <comment ref="L9" authorId="0">
      <text>
        <r>
          <rPr>
            <b/>
            <sz val="9"/>
            <color indexed="81"/>
            <rFont val="Tahoma"/>
            <family val="2"/>
          </rPr>
          <t>Jackson, Tricia:</t>
        </r>
        <r>
          <rPr>
            <sz val="9"/>
            <color indexed="81"/>
            <rFont val="Tahoma"/>
            <family val="2"/>
          </rPr>
          <t xml:space="preserve">
AMPD values for CTG1 and CTG 2 added then distributed across all units according to NP capacity</t>
        </r>
      </text>
    </comment>
    <comment ref="H10" authorId="0">
      <text>
        <r>
          <rPr>
            <b/>
            <sz val="9"/>
            <color indexed="81"/>
            <rFont val="Tahoma"/>
            <family val="2"/>
          </rPr>
          <t>Jackson, Tricia:</t>
        </r>
        <r>
          <rPr>
            <sz val="9"/>
            <color indexed="81"/>
            <rFont val="Tahoma"/>
            <family val="2"/>
          </rPr>
          <t xml:space="preserve">
CA+CT aggregated then distributed according NP capacity </t>
        </r>
      </text>
    </comment>
    <comment ref="L10" authorId="0">
      <text>
        <r>
          <rPr>
            <b/>
            <sz val="9"/>
            <color indexed="81"/>
            <rFont val="Tahoma"/>
            <family val="2"/>
          </rPr>
          <t>Jackson, Tricia:</t>
        </r>
        <r>
          <rPr>
            <sz val="9"/>
            <color indexed="81"/>
            <rFont val="Tahoma"/>
            <family val="2"/>
          </rPr>
          <t xml:space="preserve">
AMPD values for CTG1 and CTG 2 added then distributed across all units according to NP capacity</t>
        </r>
      </text>
    </comment>
    <comment ref="H11" authorId="0">
      <text>
        <r>
          <rPr>
            <b/>
            <sz val="9"/>
            <color indexed="81"/>
            <rFont val="Tahoma"/>
            <family val="2"/>
          </rPr>
          <t>Jackson, Tricia:</t>
        </r>
        <r>
          <rPr>
            <sz val="9"/>
            <color indexed="81"/>
            <rFont val="Tahoma"/>
            <family val="2"/>
          </rPr>
          <t xml:space="preserve">
CA+CT aggregated then distributed according NP capacity </t>
        </r>
      </text>
    </comment>
    <comment ref="L11" authorId="0">
      <text>
        <r>
          <rPr>
            <b/>
            <sz val="9"/>
            <color indexed="81"/>
            <rFont val="Tahoma"/>
            <family val="2"/>
          </rPr>
          <t>Jackson, Tricia:</t>
        </r>
        <r>
          <rPr>
            <sz val="9"/>
            <color indexed="81"/>
            <rFont val="Tahoma"/>
            <family val="2"/>
          </rPr>
          <t xml:space="preserve">
AMPD values for CTG1 and CTG 2 added then distributed across all units according to NP capacity</t>
        </r>
      </text>
    </comment>
    <comment ref="H12" authorId="0">
      <text>
        <r>
          <rPr>
            <b/>
            <sz val="9"/>
            <color indexed="81"/>
            <rFont val="Tahoma"/>
            <family val="2"/>
          </rPr>
          <t>Jackson, Tricia:</t>
        </r>
        <r>
          <rPr>
            <sz val="9"/>
            <color indexed="81"/>
            <rFont val="Tahoma"/>
            <family val="2"/>
          </rPr>
          <t xml:space="preserve">
CA+CT aggregated then distributed according NP capacity </t>
        </r>
      </text>
    </comment>
    <comment ref="L12" authorId="0">
      <text>
        <r>
          <rPr>
            <b/>
            <sz val="9"/>
            <color indexed="81"/>
            <rFont val="Tahoma"/>
            <family val="2"/>
          </rPr>
          <t>Jackson, Tricia:</t>
        </r>
        <r>
          <rPr>
            <sz val="9"/>
            <color indexed="81"/>
            <rFont val="Tahoma"/>
            <family val="2"/>
          </rPr>
          <t xml:space="preserve">
AMPD emissions for G1-G7 summed then distributed across all units</t>
        </r>
      </text>
    </comment>
    <comment ref="H13" authorId="0">
      <text>
        <r>
          <rPr>
            <b/>
            <sz val="9"/>
            <color indexed="81"/>
            <rFont val="Tahoma"/>
            <family val="2"/>
          </rPr>
          <t>Jackson, Tricia:</t>
        </r>
        <r>
          <rPr>
            <sz val="9"/>
            <color indexed="81"/>
            <rFont val="Tahoma"/>
            <family val="2"/>
          </rPr>
          <t xml:space="preserve">
CA+CT aggregated then distributed according NP capacity </t>
        </r>
      </text>
    </comment>
    <comment ref="L13" authorId="0">
      <text>
        <r>
          <rPr>
            <b/>
            <sz val="9"/>
            <color indexed="81"/>
            <rFont val="Tahoma"/>
            <family val="2"/>
          </rPr>
          <t>Jackson, Tricia:</t>
        </r>
        <r>
          <rPr>
            <sz val="9"/>
            <color indexed="81"/>
            <rFont val="Tahoma"/>
            <family val="2"/>
          </rPr>
          <t xml:space="preserve">
AMPD emissions for G1-G7 summed then distributed across all units</t>
        </r>
      </text>
    </comment>
    <comment ref="H14" authorId="0">
      <text>
        <r>
          <rPr>
            <b/>
            <sz val="9"/>
            <color indexed="81"/>
            <rFont val="Tahoma"/>
            <family val="2"/>
          </rPr>
          <t>Jackson, Tricia:</t>
        </r>
        <r>
          <rPr>
            <sz val="9"/>
            <color indexed="81"/>
            <rFont val="Tahoma"/>
            <family val="2"/>
          </rPr>
          <t xml:space="preserve">
CA+CT aggregated then distributed according NP capacity </t>
        </r>
      </text>
    </comment>
    <comment ref="L14" authorId="0">
      <text>
        <r>
          <rPr>
            <b/>
            <sz val="9"/>
            <color indexed="81"/>
            <rFont val="Tahoma"/>
            <family val="2"/>
          </rPr>
          <t>Jackson, Tricia:</t>
        </r>
        <r>
          <rPr>
            <sz val="9"/>
            <color indexed="81"/>
            <rFont val="Tahoma"/>
            <family val="2"/>
          </rPr>
          <t xml:space="preserve">
AMPD emissions for G1-G7 summed then distributed across all units</t>
        </r>
      </text>
    </comment>
    <comment ref="H15" authorId="0">
      <text>
        <r>
          <rPr>
            <b/>
            <sz val="9"/>
            <color indexed="81"/>
            <rFont val="Tahoma"/>
            <family val="2"/>
          </rPr>
          <t>Jackson, Tricia:</t>
        </r>
        <r>
          <rPr>
            <sz val="9"/>
            <color indexed="81"/>
            <rFont val="Tahoma"/>
            <family val="2"/>
          </rPr>
          <t xml:space="preserve">
CA+CT aggregated then distributed according NP capacity </t>
        </r>
      </text>
    </comment>
    <comment ref="L15" authorId="0">
      <text>
        <r>
          <rPr>
            <b/>
            <sz val="9"/>
            <color indexed="81"/>
            <rFont val="Tahoma"/>
            <family val="2"/>
          </rPr>
          <t>Jackson, Tricia:</t>
        </r>
        <r>
          <rPr>
            <sz val="9"/>
            <color indexed="81"/>
            <rFont val="Tahoma"/>
            <family val="2"/>
          </rPr>
          <t xml:space="preserve">
AMPD emissions for G1-G7 summed then distributed across all units</t>
        </r>
      </text>
    </comment>
    <comment ref="H16" authorId="0">
      <text>
        <r>
          <rPr>
            <b/>
            <sz val="9"/>
            <color indexed="81"/>
            <rFont val="Tahoma"/>
            <family val="2"/>
          </rPr>
          <t>Jackson, Tricia:</t>
        </r>
        <r>
          <rPr>
            <sz val="9"/>
            <color indexed="81"/>
            <rFont val="Tahoma"/>
            <family val="2"/>
          </rPr>
          <t xml:space="preserve">
CA+CT aggregated then distributed according NP capacity </t>
        </r>
      </text>
    </comment>
    <comment ref="L16" authorId="0">
      <text>
        <r>
          <rPr>
            <b/>
            <sz val="9"/>
            <color indexed="81"/>
            <rFont val="Tahoma"/>
            <family val="2"/>
          </rPr>
          <t>Jackson, Tricia:</t>
        </r>
        <r>
          <rPr>
            <sz val="9"/>
            <color indexed="81"/>
            <rFont val="Tahoma"/>
            <family val="2"/>
          </rPr>
          <t xml:space="preserve">
AMPD emissions for G1-G7 summed then distributed across all units</t>
        </r>
      </text>
    </comment>
    <comment ref="H17" authorId="0">
      <text>
        <r>
          <rPr>
            <b/>
            <sz val="9"/>
            <color indexed="81"/>
            <rFont val="Tahoma"/>
            <family val="2"/>
          </rPr>
          <t>Jackson, Tricia:</t>
        </r>
        <r>
          <rPr>
            <sz val="9"/>
            <color indexed="81"/>
            <rFont val="Tahoma"/>
            <family val="2"/>
          </rPr>
          <t xml:space="preserve">
CA+CT aggregated then distributed according NP capacity </t>
        </r>
      </text>
    </comment>
    <comment ref="L17" authorId="0">
      <text>
        <r>
          <rPr>
            <b/>
            <sz val="9"/>
            <color indexed="81"/>
            <rFont val="Tahoma"/>
            <family val="2"/>
          </rPr>
          <t>Jackson, Tricia:</t>
        </r>
        <r>
          <rPr>
            <sz val="9"/>
            <color indexed="81"/>
            <rFont val="Tahoma"/>
            <family val="2"/>
          </rPr>
          <t xml:space="preserve">
AMPD emissions for G1-G7 summed then distributed across all units</t>
        </r>
      </text>
    </comment>
    <comment ref="H18" authorId="0">
      <text>
        <r>
          <rPr>
            <b/>
            <sz val="9"/>
            <color indexed="81"/>
            <rFont val="Tahoma"/>
            <family val="2"/>
          </rPr>
          <t>Jackson, Tricia:</t>
        </r>
        <r>
          <rPr>
            <sz val="9"/>
            <color indexed="81"/>
            <rFont val="Tahoma"/>
            <family val="2"/>
          </rPr>
          <t xml:space="preserve">
CA+CT aggregated then distributed according NP capacity </t>
        </r>
      </text>
    </comment>
    <comment ref="L18" authorId="0">
      <text>
        <r>
          <rPr>
            <b/>
            <sz val="9"/>
            <color indexed="81"/>
            <rFont val="Tahoma"/>
            <family val="2"/>
          </rPr>
          <t>Jackson, Tricia:</t>
        </r>
        <r>
          <rPr>
            <sz val="9"/>
            <color indexed="81"/>
            <rFont val="Tahoma"/>
            <family val="2"/>
          </rPr>
          <t xml:space="preserve">
AMPD emissions for G1-G7 summed then distributed across all units</t>
        </r>
      </text>
    </comment>
    <comment ref="H19" authorId="0">
      <text>
        <r>
          <rPr>
            <b/>
            <sz val="9"/>
            <color indexed="81"/>
            <rFont val="Tahoma"/>
            <family val="2"/>
          </rPr>
          <t>Jackson, Tricia:</t>
        </r>
        <r>
          <rPr>
            <sz val="9"/>
            <color indexed="81"/>
            <rFont val="Tahoma"/>
            <family val="2"/>
          </rPr>
          <t xml:space="preserve">
CA+CT aggregated then distributed according NP capacity </t>
        </r>
      </text>
    </comment>
    <comment ref="L19" authorId="0">
      <text>
        <r>
          <rPr>
            <b/>
            <sz val="9"/>
            <color indexed="81"/>
            <rFont val="Tahoma"/>
            <family val="2"/>
          </rPr>
          <t>Jackson, Tricia:</t>
        </r>
        <r>
          <rPr>
            <sz val="9"/>
            <color indexed="81"/>
            <rFont val="Tahoma"/>
            <family val="2"/>
          </rPr>
          <t xml:space="preserve">
AMPD emissions for G1-G7 summed then distributed across all units</t>
        </r>
      </text>
    </comment>
    <comment ref="H20" authorId="0">
      <text>
        <r>
          <rPr>
            <b/>
            <sz val="9"/>
            <color indexed="81"/>
            <rFont val="Tahoma"/>
            <family val="2"/>
          </rPr>
          <t>Jackson, Tricia:</t>
        </r>
        <r>
          <rPr>
            <sz val="9"/>
            <color indexed="81"/>
            <rFont val="Tahoma"/>
            <family val="2"/>
          </rPr>
          <t xml:space="preserve">
CA+CT aggregated then distributed according NP capacity </t>
        </r>
      </text>
    </comment>
    <comment ref="L20" authorId="0">
      <text>
        <r>
          <rPr>
            <b/>
            <sz val="9"/>
            <color indexed="81"/>
            <rFont val="Tahoma"/>
            <family val="2"/>
          </rPr>
          <t>Jackson, Tricia:</t>
        </r>
        <r>
          <rPr>
            <sz val="9"/>
            <color indexed="81"/>
            <rFont val="Tahoma"/>
            <family val="2"/>
          </rPr>
          <t xml:space="preserve">
AMPD emissions for G1-G7 summed then distributed across all units</t>
        </r>
      </text>
    </comment>
    <comment ref="H21" authorId="0">
      <text>
        <r>
          <rPr>
            <b/>
            <sz val="9"/>
            <color indexed="81"/>
            <rFont val="Tahoma"/>
            <family val="2"/>
          </rPr>
          <t>Jackson, Tricia:</t>
        </r>
        <r>
          <rPr>
            <sz val="9"/>
            <color indexed="81"/>
            <rFont val="Tahoma"/>
            <family val="2"/>
          </rPr>
          <t xml:space="preserve">
CA+CT aggregated then distributed according NP capacity </t>
        </r>
      </text>
    </comment>
    <comment ref="L21" authorId="0">
      <text>
        <r>
          <rPr>
            <b/>
            <sz val="9"/>
            <color indexed="81"/>
            <rFont val="Tahoma"/>
            <family val="2"/>
          </rPr>
          <t>Jackson, Tricia:</t>
        </r>
        <r>
          <rPr>
            <sz val="9"/>
            <color indexed="81"/>
            <rFont val="Tahoma"/>
            <family val="2"/>
          </rPr>
          <t xml:space="preserve">
AMPD value for CT1 and CT2 summed and distributed to all units according to NP capacity</t>
        </r>
      </text>
    </comment>
    <comment ref="H22" authorId="0">
      <text>
        <r>
          <rPr>
            <b/>
            <sz val="9"/>
            <color indexed="81"/>
            <rFont val="Tahoma"/>
            <family val="2"/>
          </rPr>
          <t>Jackson, Tricia:</t>
        </r>
        <r>
          <rPr>
            <sz val="9"/>
            <color indexed="81"/>
            <rFont val="Tahoma"/>
            <family val="2"/>
          </rPr>
          <t xml:space="preserve">
CA+CT aggregated then distributed according NP capacity </t>
        </r>
      </text>
    </comment>
    <comment ref="L22" authorId="0">
      <text>
        <r>
          <rPr>
            <b/>
            <sz val="9"/>
            <color indexed="81"/>
            <rFont val="Tahoma"/>
            <family val="2"/>
          </rPr>
          <t>Jackson, Tricia:</t>
        </r>
        <r>
          <rPr>
            <sz val="9"/>
            <color indexed="81"/>
            <rFont val="Tahoma"/>
            <family val="2"/>
          </rPr>
          <t xml:space="preserve">
AMPD value for CT1 and CT2 summed and distributed to all units according to NP capacity</t>
        </r>
      </text>
    </comment>
    <comment ref="H23" authorId="0">
      <text>
        <r>
          <rPr>
            <b/>
            <sz val="9"/>
            <color indexed="81"/>
            <rFont val="Tahoma"/>
            <family val="2"/>
          </rPr>
          <t>Jackson, Tricia:</t>
        </r>
        <r>
          <rPr>
            <sz val="9"/>
            <color indexed="81"/>
            <rFont val="Tahoma"/>
            <family val="2"/>
          </rPr>
          <t xml:space="preserve">
CA+CT aggregated then distributed according NP capacity </t>
        </r>
      </text>
    </comment>
    <comment ref="L23" authorId="0">
      <text>
        <r>
          <rPr>
            <b/>
            <sz val="9"/>
            <color indexed="81"/>
            <rFont val="Tahoma"/>
            <family val="2"/>
          </rPr>
          <t>Jackson, Tricia:</t>
        </r>
        <r>
          <rPr>
            <sz val="9"/>
            <color indexed="81"/>
            <rFont val="Tahoma"/>
            <family val="2"/>
          </rPr>
          <t xml:space="preserve">
AMPD value for CT1 and CT2 summed and distributed to all units according to NP capacity</t>
        </r>
      </text>
    </comment>
    <comment ref="H24" authorId="0">
      <text>
        <r>
          <rPr>
            <b/>
            <sz val="9"/>
            <color indexed="81"/>
            <rFont val="Tahoma"/>
            <family val="2"/>
          </rPr>
          <t>Jackson, Tricia:</t>
        </r>
        <r>
          <rPr>
            <sz val="9"/>
            <color indexed="81"/>
            <rFont val="Tahoma"/>
            <family val="2"/>
          </rPr>
          <t xml:space="preserve">
CA+CT aggregated then distributed according NP capacity </t>
        </r>
      </text>
    </comment>
    <comment ref="L24" authorId="0">
      <text>
        <r>
          <rPr>
            <b/>
            <sz val="9"/>
            <color indexed="81"/>
            <rFont val="Tahoma"/>
            <family val="2"/>
          </rPr>
          <t>Jackson, Tricia:</t>
        </r>
        <r>
          <rPr>
            <sz val="9"/>
            <color indexed="81"/>
            <rFont val="Tahoma"/>
            <family val="2"/>
          </rPr>
          <t xml:space="preserve">
Sum of emissions estimated from plant-level fuel consumption for both CA and CT distributed across all units </t>
        </r>
      </text>
    </comment>
    <comment ref="H25" authorId="0">
      <text>
        <r>
          <rPr>
            <b/>
            <sz val="9"/>
            <color indexed="81"/>
            <rFont val="Tahoma"/>
            <family val="2"/>
          </rPr>
          <t>Jackson, Tricia:</t>
        </r>
        <r>
          <rPr>
            <sz val="9"/>
            <color indexed="81"/>
            <rFont val="Tahoma"/>
            <family val="2"/>
          </rPr>
          <t xml:space="preserve">
CA+CT aggregated then distributed according NP capacity </t>
        </r>
      </text>
    </comment>
    <comment ref="L25" authorId="0">
      <text>
        <r>
          <rPr>
            <b/>
            <sz val="9"/>
            <color indexed="81"/>
            <rFont val="Tahoma"/>
            <family val="2"/>
          </rPr>
          <t>Jackson, Tricia:</t>
        </r>
        <r>
          <rPr>
            <sz val="9"/>
            <color indexed="81"/>
            <rFont val="Tahoma"/>
            <family val="2"/>
          </rPr>
          <t xml:space="preserve">
Sum of emissions estimated from plant-level fuel consumption for both CA and CT distributed across all units </t>
        </r>
      </text>
    </comment>
    <comment ref="H26" authorId="0">
      <text>
        <r>
          <rPr>
            <b/>
            <sz val="9"/>
            <color indexed="81"/>
            <rFont val="Tahoma"/>
            <family val="2"/>
          </rPr>
          <t>Jackson, Tricia:</t>
        </r>
        <r>
          <rPr>
            <sz val="9"/>
            <color indexed="81"/>
            <rFont val="Tahoma"/>
            <family val="2"/>
          </rPr>
          <t xml:space="preserve">
CA+CT aggregated then distributed according NP capacity </t>
        </r>
      </text>
    </comment>
    <comment ref="L26" authorId="0">
      <text>
        <r>
          <rPr>
            <b/>
            <sz val="9"/>
            <color indexed="81"/>
            <rFont val="Tahoma"/>
            <family val="2"/>
          </rPr>
          <t>Jackson, Tricia:</t>
        </r>
        <r>
          <rPr>
            <sz val="9"/>
            <color indexed="81"/>
            <rFont val="Tahoma"/>
            <family val="2"/>
          </rPr>
          <t xml:space="preserve">
Sum of emissions estimated from plant-level fuel consumption for both CA and CT distributed across all units </t>
        </r>
      </text>
    </comment>
    <comment ref="H27" authorId="0">
      <text>
        <r>
          <rPr>
            <b/>
            <sz val="9"/>
            <color indexed="81"/>
            <rFont val="Tahoma"/>
            <family val="2"/>
          </rPr>
          <t>Jackson, Tricia:</t>
        </r>
        <r>
          <rPr>
            <sz val="9"/>
            <color indexed="81"/>
            <rFont val="Tahoma"/>
            <family val="2"/>
          </rPr>
          <t xml:space="preserve">
CA+CT aggregated then distributed according NP capacity </t>
        </r>
      </text>
    </comment>
    <comment ref="I27" authorId="0">
      <text>
        <r>
          <rPr>
            <b/>
            <sz val="9"/>
            <color indexed="81"/>
            <rFont val="Tahoma"/>
            <family val="2"/>
          </rPr>
          <t>Jackson, Tricia:</t>
        </r>
        <r>
          <rPr>
            <sz val="9"/>
            <color indexed="81"/>
            <rFont val="Tahoma"/>
            <family val="2"/>
          </rPr>
          <t xml:space="preserve">
electric fuel consumption and total fuel consumption for all units aggregated before calculating EIA ratio for entire plant</t>
        </r>
      </text>
    </comment>
    <comment ref="L27" authorId="0">
      <text>
        <r>
          <rPr>
            <b/>
            <sz val="9"/>
            <color indexed="81"/>
            <rFont val="Tahoma"/>
            <family val="2"/>
          </rPr>
          <t>Jackson, Tricia:</t>
        </r>
        <r>
          <rPr>
            <sz val="9"/>
            <color indexed="81"/>
            <rFont val="Tahoma"/>
            <family val="2"/>
          </rPr>
          <t xml:space="preserve">
AMPD value of CT01 distributed across all units</t>
        </r>
      </text>
    </comment>
    <comment ref="H28" authorId="0">
      <text>
        <r>
          <rPr>
            <b/>
            <sz val="9"/>
            <color indexed="81"/>
            <rFont val="Tahoma"/>
            <family val="2"/>
          </rPr>
          <t>Jackson, Tricia:</t>
        </r>
        <r>
          <rPr>
            <sz val="9"/>
            <color indexed="81"/>
            <rFont val="Tahoma"/>
            <family val="2"/>
          </rPr>
          <t xml:space="preserve">
CA+CT aggregated then distributed according NP capacity </t>
        </r>
      </text>
    </comment>
    <comment ref="I28" authorId="0">
      <text>
        <r>
          <rPr>
            <b/>
            <sz val="9"/>
            <color indexed="81"/>
            <rFont val="Tahoma"/>
            <family val="2"/>
          </rPr>
          <t>Jackson, Tricia:</t>
        </r>
        <r>
          <rPr>
            <sz val="9"/>
            <color indexed="81"/>
            <rFont val="Tahoma"/>
            <family val="2"/>
          </rPr>
          <t xml:space="preserve">
electric fuel consumption and total fuel consumption for all units aggregated before calculating EIA ratio for entire plant</t>
        </r>
      </text>
    </comment>
    <comment ref="L28" authorId="0">
      <text>
        <r>
          <rPr>
            <b/>
            <sz val="9"/>
            <color indexed="81"/>
            <rFont val="Tahoma"/>
            <family val="2"/>
          </rPr>
          <t>Jackson, Tricia:</t>
        </r>
        <r>
          <rPr>
            <sz val="9"/>
            <color indexed="81"/>
            <rFont val="Tahoma"/>
            <family val="2"/>
          </rPr>
          <t xml:space="preserve">
AMPD value of CT01 distributed across all units</t>
        </r>
      </text>
    </comment>
    <comment ref="H29" authorId="0">
      <text>
        <r>
          <rPr>
            <b/>
            <sz val="9"/>
            <color indexed="81"/>
            <rFont val="Tahoma"/>
            <family val="2"/>
          </rPr>
          <t>Jackson, Tricia:</t>
        </r>
        <r>
          <rPr>
            <sz val="9"/>
            <color indexed="81"/>
            <rFont val="Tahoma"/>
            <family val="2"/>
          </rPr>
          <t xml:space="preserve">
CA+CT aggregated then distributed according NP capacity </t>
        </r>
      </text>
    </comment>
    <comment ref="L29" authorId="0">
      <text>
        <r>
          <rPr>
            <b/>
            <sz val="9"/>
            <color indexed="81"/>
            <rFont val="Tahoma"/>
            <family val="2"/>
          </rPr>
          <t>Jackson, Tricia:</t>
        </r>
        <r>
          <rPr>
            <sz val="9"/>
            <color indexed="81"/>
            <rFont val="Tahoma"/>
            <family val="2"/>
          </rPr>
          <t xml:space="preserve">
AMPD value for unit 2 distributed across all units</t>
        </r>
      </text>
    </comment>
    <comment ref="H30" authorId="0">
      <text>
        <r>
          <rPr>
            <b/>
            <sz val="9"/>
            <color indexed="81"/>
            <rFont val="Tahoma"/>
            <family val="2"/>
          </rPr>
          <t>Jackson, Tricia:</t>
        </r>
        <r>
          <rPr>
            <sz val="9"/>
            <color indexed="81"/>
            <rFont val="Tahoma"/>
            <family val="2"/>
          </rPr>
          <t xml:space="preserve">
CA+CT aggregated then distributed according NP capacity </t>
        </r>
      </text>
    </comment>
    <comment ref="L30" authorId="0">
      <text>
        <r>
          <rPr>
            <b/>
            <sz val="9"/>
            <color indexed="81"/>
            <rFont val="Tahoma"/>
            <family val="2"/>
          </rPr>
          <t>Jackson, Tricia:</t>
        </r>
        <r>
          <rPr>
            <sz val="9"/>
            <color indexed="81"/>
            <rFont val="Tahoma"/>
            <family val="2"/>
          </rPr>
          <t xml:space="preserve">
AMPD value for unit 2 distributed across all units</t>
        </r>
      </text>
    </comment>
    <comment ref="H31" authorId="0">
      <text>
        <r>
          <rPr>
            <b/>
            <sz val="9"/>
            <color indexed="81"/>
            <rFont val="Tahoma"/>
            <family val="2"/>
          </rPr>
          <t>Jackson, Tricia:</t>
        </r>
        <r>
          <rPr>
            <sz val="9"/>
            <color indexed="81"/>
            <rFont val="Tahoma"/>
            <family val="2"/>
          </rPr>
          <t xml:space="preserve">
CA+CT aggregated then distributed according NP capacity </t>
        </r>
      </text>
    </comment>
    <comment ref="L31" authorId="0">
      <text>
        <r>
          <rPr>
            <b/>
            <sz val="9"/>
            <color indexed="81"/>
            <rFont val="Tahoma"/>
            <family val="2"/>
          </rPr>
          <t>Jackson, Tricia:</t>
        </r>
        <r>
          <rPr>
            <sz val="9"/>
            <color indexed="81"/>
            <rFont val="Tahoma"/>
            <family val="2"/>
          </rPr>
          <t xml:space="preserve">
AMPD values for CTG1-CTG8 summed then distributed across all units according to NP </t>
        </r>
      </text>
    </comment>
    <comment ref="H32" authorId="0">
      <text>
        <r>
          <rPr>
            <b/>
            <sz val="9"/>
            <color indexed="81"/>
            <rFont val="Tahoma"/>
            <family val="2"/>
          </rPr>
          <t>Jackson, Tricia:</t>
        </r>
        <r>
          <rPr>
            <sz val="9"/>
            <color indexed="81"/>
            <rFont val="Tahoma"/>
            <family val="2"/>
          </rPr>
          <t xml:space="preserve">
CA+CT aggregated then distributed according NP capacity </t>
        </r>
      </text>
    </comment>
    <comment ref="L32" authorId="0">
      <text>
        <r>
          <rPr>
            <b/>
            <sz val="9"/>
            <color indexed="81"/>
            <rFont val="Tahoma"/>
            <family val="2"/>
          </rPr>
          <t>Jackson, Tricia:</t>
        </r>
        <r>
          <rPr>
            <sz val="9"/>
            <color indexed="81"/>
            <rFont val="Tahoma"/>
            <family val="2"/>
          </rPr>
          <t xml:space="preserve">
AMPD values for CTG1-CTG8 summed then distributed across all units according to NP </t>
        </r>
      </text>
    </comment>
    <comment ref="H33" authorId="0">
      <text>
        <r>
          <rPr>
            <b/>
            <sz val="9"/>
            <color indexed="81"/>
            <rFont val="Tahoma"/>
            <family val="2"/>
          </rPr>
          <t>Jackson, Tricia:</t>
        </r>
        <r>
          <rPr>
            <sz val="9"/>
            <color indexed="81"/>
            <rFont val="Tahoma"/>
            <family val="2"/>
          </rPr>
          <t xml:space="preserve">
CA+CT aggregated then distributed according NP capacity </t>
        </r>
      </text>
    </comment>
    <comment ref="L33" authorId="0">
      <text>
        <r>
          <rPr>
            <b/>
            <sz val="9"/>
            <color indexed="81"/>
            <rFont val="Tahoma"/>
            <family val="2"/>
          </rPr>
          <t>Jackson, Tricia:</t>
        </r>
        <r>
          <rPr>
            <sz val="9"/>
            <color indexed="81"/>
            <rFont val="Tahoma"/>
            <family val="2"/>
          </rPr>
          <t xml:space="preserve">
AMPD values for CTG1-CTG8 summed then distributed across all units according to NP </t>
        </r>
      </text>
    </comment>
    <comment ref="H34" authorId="0">
      <text>
        <r>
          <rPr>
            <b/>
            <sz val="9"/>
            <color indexed="81"/>
            <rFont val="Tahoma"/>
            <family val="2"/>
          </rPr>
          <t>Jackson, Tricia:</t>
        </r>
        <r>
          <rPr>
            <sz val="9"/>
            <color indexed="81"/>
            <rFont val="Tahoma"/>
            <family val="2"/>
          </rPr>
          <t xml:space="preserve">
CA+CT aggregated then distributed according NP capacity </t>
        </r>
      </text>
    </comment>
    <comment ref="L34" authorId="0">
      <text>
        <r>
          <rPr>
            <b/>
            <sz val="9"/>
            <color indexed="81"/>
            <rFont val="Tahoma"/>
            <family val="2"/>
          </rPr>
          <t>Jackson, Tricia:</t>
        </r>
        <r>
          <rPr>
            <sz val="9"/>
            <color indexed="81"/>
            <rFont val="Tahoma"/>
            <family val="2"/>
          </rPr>
          <t xml:space="preserve">
AMPD values for CTG1-CTG8 summed then distributed across all units according to NP </t>
        </r>
      </text>
    </comment>
    <comment ref="H35" authorId="0">
      <text>
        <r>
          <rPr>
            <b/>
            <sz val="9"/>
            <color indexed="81"/>
            <rFont val="Tahoma"/>
            <family val="2"/>
          </rPr>
          <t>Jackson, Tricia:</t>
        </r>
        <r>
          <rPr>
            <sz val="9"/>
            <color indexed="81"/>
            <rFont val="Tahoma"/>
            <family val="2"/>
          </rPr>
          <t xml:space="preserve">
CA+CT aggregated then distributed according NP capacity </t>
        </r>
      </text>
    </comment>
    <comment ref="L35" authorId="0">
      <text>
        <r>
          <rPr>
            <b/>
            <sz val="9"/>
            <color indexed="81"/>
            <rFont val="Tahoma"/>
            <family val="2"/>
          </rPr>
          <t>Jackson, Tricia:</t>
        </r>
        <r>
          <rPr>
            <sz val="9"/>
            <color indexed="81"/>
            <rFont val="Tahoma"/>
            <family val="2"/>
          </rPr>
          <t xml:space="preserve">
AMPD values for CTG1-CTG8 summed then distributed across all units according to NP </t>
        </r>
      </text>
    </comment>
    <comment ref="H36" authorId="0">
      <text>
        <r>
          <rPr>
            <b/>
            <sz val="9"/>
            <color indexed="81"/>
            <rFont val="Tahoma"/>
            <family val="2"/>
          </rPr>
          <t>Jackson, Tricia:</t>
        </r>
        <r>
          <rPr>
            <sz val="9"/>
            <color indexed="81"/>
            <rFont val="Tahoma"/>
            <family val="2"/>
          </rPr>
          <t xml:space="preserve">
CA+CT aggregated then distributed according NP capacity </t>
        </r>
      </text>
    </comment>
    <comment ref="L36" authorId="0">
      <text>
        <r>
          <rPr>
            <b/>
            <sz val="9"/>
            <color indexed="81"/>
            <rFont val="Tahoma"/>
            <family val="2"/>
          </rPr>
          <t>Jackson, Tricia:</t>
        </r>
        <r>
          <rPr>
            <sz val="9"/>
            <color indexed="81"/>
            <rFont val="Tahoma"/>
            <family val="2"/>
          </rPr>
          <t xml:space="preserve">
AMPD values for CTG1-CTG8 summed then distributed across all units according to NP </t>
        </r>
      </text>
    </comment>
    <comment ref="H37" authorId="0">
      <text>
        <r>
          <rPr>
            <b/>
            <sz val="9"/>
            <color indexed="81"/>
            <rFont val="Tahoma"/>
            <family val="2"/>
          </rPr>
          <t>Jackson, Tricia:</t>
        </r>
        <r>
          <rPr>
            <sz val="9"/>
            <color indexed="81"/>
            <rFont val="Tahoma"/>
            <family val="2"/>
          </rPr>
          <t xml:space="preserve">
CA+CT aggregated then distributed according NP capacity </t>
        </r>
      </text>
    </comment>
    <comment ref="L37" authorId="0">
      <text>
        <r>
          <rPr>
            <b/>
            <sz val="9"/>
            <color indexed="81"/>
            <rFont val="Tahoma"/>
            <family val="2"/>
          </rPr>
          <t>Jackson, Tricia:</t>
        </r>
        <r>
          <rPr>
            <sz val="9"/>
            <color indexed="81"/>
            <rFont val="Tahoma"/>
            <family val="2"/>
          </rPr>
          <t xml:space="preserve">
AMPD values for CTG1-CTG8 summed then distributed across all units according to NP </t>
        </r>
      </text>
    </comment>
    <comment ref="H38" authorId="0">
      <text>
        <r>
          <rPr>
            <b/>
            <sz val="9"/>
            <color indexed="81"/>
            <rFont val="Tahoma"/>
            <family val="2"/>
          </rPr>
          <t>Jackson, Tricia:</t>
        </r>
        <r>
          <rPr>
            <sz val="9"/>
            <color indexed="81"/>
            <rFont val="Tahoma"/>
            <family val="2"/>
          </rPr>
          <t xml:space="preserve">
CA+CT aggregated then distributed according NP capacity </t>
        </r>
      </text>
    </comment>
    <comment ref="L38" authorId="0">
      <text>
        <r>
          <rPr>
            <b/>
            <sz val="9"/>
            <color indexed="81"/>
            <rFont val="Tahoma"/>
            <family val="2"/>
          </rPr>
          <t>Jackson, Tricia:</t>
        </r>
        <r>
          <rPr>
            <sz val="9"/>
            <color indexed="81"/>
            <rFont val="Tahoma"/>
            <family val="2"/>
          </rPr>
          <t xml:space="preserve">
AMPD values for CTG1-CTG8 summed then distributed across all units according to NP </t>
        </r>
      </text>
    </comment>
    <comment ref="H39" authorId="0">
      <text>
        <r>
          <rPr>
            <b/>
            <sz val="9"/>
            <color indexed="81"/>
            <rFont val="Tahoma"/>
            <family val="2"/>
          </rPr>
          <t>Jackson, Tricia:</t>
        </r>
        <r>
          <rPr>
            <sz val="9"/>
            <color indexed="81"/>
            <rFont val="Tahoma"/>
            <family val="2"/>
          </rPr>
          <t xml:space="preserve">
CA+CT aggregated then distributed according NP capacity </t>
        </r>
      </text>
    </comment>
    <comment ref="L39" authorId="0">
      <text>
        <r>
          <rPr>
            <b/>
            <sz val="9"/>
            <color indexed="81"/>
            <rFont val="Tahoma"/>
            <family val="2"/>
          </rPr>
          <t>Jackson, Tricia:</t>
        </r>
        <r>
          <rPr>
            <sz val="9"/>
            <color indexed="81"/>
            <rFont val="Tahoma"/>
            <family val="2"/>
          </rPr>
          <t xml:space="preserve">
AMPD values for CTG1-CTG8 summed then distributed across all units according to NP </t>
        </r>
      </text>
    </comment>
    <comment ref="H40" authorId="0">
      <text>
        <r>
          <rPr>
            <b/>
            <sz val="9"/>
            <color indexed="81"/>
            <rFont val="Tahoma"/>
            <family val="2"/>
          </rPr>
          <t>Jackson, Tricia:</t>
        </r>
        <r>
          <rPr>
            <sz val="9"/>
            <color indexed="81"/>
            <rFont val="Tahoma"/>
            <family val="2"/>
          </rPr>
          <t xml:space="preserve">
CA+CT aggregated then distributed according NP capacity </t>
        </r>
      </text>
    </comment>
    <comment ref="L40" authorId="0">
      <text>
        <r>
          <rPr>
            <b/>
            <sz val="9"/>
            <color indexed="81"/>
            <rFont val="Tahoma"/>
            <family val="2"/>
          </rPr>
          <t>Jackson, Tricia:</t>
        </r>
        <r>
          <rPr>
            <sz val="9"/>
            <color indexed="81"/>
            <rFont val="Tahoma"/>
            <family val="2"/>
          </rPr>
          <t xml:space="preserve">
AMPD values for CTG1-CTG8 summed then distributed across all units according to NP </t>
        </r>
      </text>
    </comment>
    <comment ref="H41" authorId="0">
      <text>
        <r>
          <rPr>
            <b/>
            <sz val="9"/>
            <color indexed="81"/>
            <rFont val="Tahoma"/>
            <family val="2"/>
          </rPr>
          <t>Jackson, Tricia:</t>
        </r>
        <r>
          <rPr>
            <sz val="9"/>
            <color indexed="81"/>
            <rFont val="Tahoma"/>
            <family val="2"/>
          </rPr>
          <t xml:space="preserve">
CA+CT aggregated then distributed according NP capacity </t>
        </r>
      </text>
    </comment>
    <comment ref="L41" authorId="0">
      <text>
        <r>
          <rPr>
            <b/>
            <sz val="9"/>
            <color indexed="81"/>
            <rFont val="Tahoma"/>
            <family val="2"/>
          </rPr>
          <t>Jackson, Tricia:</t>
        </r>
        <r>
          <rPr>
            <sz val="9"/>
            <color indexed="81"/>
            <rFont val="Tahoma"/>
            <family val="2"/>
          </rPr>
          <t xml:space="preserve">
AMPD values for CTG1-CTG8 summed then distributed across all units according to NP </t>
        </r>
      </text>
    </comment>
    <comment ref="H42" authorId="0">
      <text>
        <r>
          <rPr>
            <b/>
            <sz val="9"/>
            <color indexed="81"/>
            <rFont val="Tahoma"/>
            <family val="2"/>
          </rPr>
          <t>Jackson, Tricia:</t>
        </r>
        <r>
          <rPr>
            <sz val="9"/>
            <color indexed="81"/>
            <rFont val="Tahoma"/>
            <family val="2"/>
          </rPr>
          <t xml:space="preserve">
CA+CT aggregated then distributed according NP capacity </t>
        </r>
      </text>
    </comment>
    <comment ref="L42" authorId="0">
      <text>
        <r>
          <rPr>
            <b/>
            <sz val="9"/>
            <color indexed="81"/>
            <rFont val="Tahoma"/>
            <family val="2"/>
          </rPr>
          <t>Jackson, Tricia:</t>
        </r>
        <r>
          <rPr>
            <sz val="9"/>
            <color indexed="81"/>
            <rFont val="Tahoma"/>
            <family val="2"/>
          </rPr>
          <t xml:space="preserve">
AMPD values for CTG1-CTG8 summed then distributed across all units according to NP </t>
        </r>
      </text>
    </comment>
    <comment ref="H43" authorId="0">
      <text>
        <r>
          <rPr>
            <b/>
            <sz val="9"/>
            <color indexed="81"/>
            <rFont val="Tahoma"/>
            <family val="2"/>
          </rPr>
          <t>Jackson, Tricia:</t>
        </r>
        <r>
          <rPr>
            <sz val="9"/>
            <color indexed="81"/>
            <rFont val="Tahoma"/>
            <family val="2"/>
          </rPr>
          <t xml:space="preserve">
Generator Data</t>
        </r>
      </text>
    </comment>
    <comment ref="L43" authorId="0">
      <text>
        <r>
          <rPr>
            <b/>
            <sz val="9"/>
            <color indexed="81"/>
            <rFont val="Tahoma"/>
            <family val="2"/>
          </rPr>
          <t>Jackson, Tricia:</t>
        </r>
        <r>
          <rPr>
            <sz val="9"/>
            <color indexed="81"/>
            <rFont val="Tahoma"/>
            <family val="2"/>
          </rPr>
          <t xml:space="preserve">
AMPD</t>
        </r>
      </text>
    </comment>
    <comment ref="H44" authorId="0">
      <text>
        <r>
          <rPr>
            <b/>
            <sz val="9"/>
            <color indexed="81"/>
            <rFont val="Tahoma"/>
            <family val="2"/>
          </rPr>
          <t>Jackson, Tricia:</t>
        </r>
        <r>
          <rPr>
            <sz val="9"/>
            <color indexed="81"/>
            <rFont val="Tahoma"/>
            <family val="2"/>
          </rPr>
          <t xml:space="preserve">
Generator Data</t>
        </r>
      </text>
    </comment>
    <comment ref="L44" authorId="0">
      <text>
        <r>
          <rPr>
            <b/>
            <sz val="9"/>
            <color indexed="81"/>
            <rFont val="Tahoma"/>
            <family val="2"/>
          </rPr>
          <t>Jackson, Tricia:</t>
        </r>
        <r>
          <rPr>
            <sz val="9"/>
            <color indexed="81"/>
            <rFont val="Tahoma"/>
            <family val="2"/>
          </rPr>
          <t xml:space="preserve">
Boiler Level Aggregated to Generator</t>
        </r>
      </text>
    </comment>
    <comment ref="H45" authorId="0">
      <text>
        <r>
          <rPr>
            <b/>
            <sz val="9"/>
            <color indexed="81"/>
            <rFont val="Tahoma"/>
            <family val="2"/>
          </rPr>
          <t>Jackson, Tricia:</t>
        </r>
        <r>
          <rPr>
            <sz val="9"/>
            <color indexed="81"/>
            <rFont val="Tahoma"/>
            <family val="2"/>
          </rPr>
          <t xml:space="preserve">
Generator Data</t>
        </r>
      </text>
    </comment>
    <comment ref="L45" authorId="0">
      <text>
        <r>
          <rPr>
            <b/>
            <sz val="9"/>
            <color indexed="81"/>
            <rFont val="Tahoma"/>
            <family val="2"/>
          </rPr>
          <t>Jackson, Tricia:</t>
        </r>
        <r>
          <rPr>
            <sz val="9"/>
            <color indexed="81"/>
            <rFont val="Tahoma"/>
            <family val="2"/>
          </rPr>
          <t xml:space="preserve">
Boiler Level Aggregated to Generator</t>
        </r>
      </text>
    </comment>
    <comment ref="H46" authorId="0">
      <text>
        <r>
          <rPr>
            <b/>
            <sz val="9"/>
            <color indexed="81"/>
            <rFont val="Tahoma"/>
            <family val="2"/>
          </rPr>
          <t>Jackson, Tricia:</t>
        </r>
        <r>
          <rPr>
            <sz val="9"/>
            <color indexed="81"/>
            <rFont val="Tahoma"/>
            <family val="2"/>
          </rPr>
          <t xml:space="preserve">
Had no generation in 2012, no data in EIA 923 for 2013</t>
        </r>
      </text>
    </comment>
    <comment ref="L46" authorId="0">
      <text>
        <r>
          <rPr>
            <b/>
            <sz val="9"/>
            <color indexed="81"/>
            <rFont val="Tahoma"/>
            <family val="2"/>
          </rPr>
          <t>Jackson, Tricia:</t>
        </r>
        <r>
          <rPr>
            <sz val="9"/>
            <color indexed="81"/>
            <rFont val="Tahoma"/>
            <family val="2"/>
          </rPr>
          <t xml:space="preserve">
Had no emissions in 2012, no EIA 923 data for 2013</t>
        </r>
      </text>
    </comment>
    <comment ref="H47" authorId="0">
      <text>
        <r>
          <rPr>
            <b/>
            <sz val="9"/>
            <color indexed="81"/>
            <rFont val="Tahoma"/>
            <family val="2"/>
          </rPr>
          <t>Jackson, Tricia:</t>
        </r>
        <r>
          <rPr>
            <sz val="9"/>
            <color indexed="81"/>
            <rFont val="Tahoma"/>
            <family val="2"/>
          </rPr>
          <t xml:space="preserve">
Had no generation in 2012, no data in EIA 923 for 2013</t>
        </r>
      </text>
    </comment>
    <comment ref="L47" authorId="0">
      <text>
        <r>
          <rPr>
            <b/>
            <sz val="9"/>
            <color indexed="81"/>
            <rFont val="Tahoma"/>
            <family val="2"/>
          </rPr>
          <t>Jackson, Tricia:</t>
        </r>
        <r>
          <rPr>
            <sz val="9"/>
            <color indexed="81"/>
            <rFont val="Tahoma"/>
            <family val="2"/>
          </rPr>
          <t xml:space="preserve">
Had not emissions in 2012, no EIA 923 data for 2013</t>
        </r>
      </text>
    </comment>
    <comment ref="H48" authorId="0">
      <text>
        <r>
          <rPr>
            <b/>
            <sz val="9"/>
            <color indexed="81"/>
            <rFont val="Tahoma"/>
            <family val="2"/>
          </rPr>
          <t>Jackson, Tricia:</t>
        </r>
        <r>
          <rPr>
            <sz val="9"/>
            <color indexed="81"/>
            <rFont val="Tahoma"/>
            <family val="2"/>
          </rPr>
          <t xml:space="preserve">
Generator Data</t>
        </r>
      </text>
    </comment>
    <comment ref="L48" authorId="0">
      <text>
        <r>
          <rPr>
            <b/>
            <sz val="9"/>
            <color indexed="81"/>
            <rFont val="Tahoma"/>
            <family val="2"/>
          </rPr>
          <t>Jackson, Tricia:</t>
        </r>
        <r>
          <rPr>
            <sz val="9"/>
            <color indexed="81"/>
            <rFont val="Tahoma"/>
            <family val="2"/>
          </rPr>
          <t xml:space="preserve">
Boiler level aggregated to generator</t>
        </r>
      </text>
    </comment>
    <comment ref="H49" authorId="0">
      <text>
        <r>
          <rPr>
            <b/>
            <sz val="9"/>
            <color indexed="81"/>
            <rFont val="Tahoma"/>
            <family val="2"/>
          </rPr>
          <t>Jackson, Tricia:</t>
        </r>
        <r>
          <rPr>
            <sz val="9"/>
            <color indexed="81"/>
            <rFont val="Tahoma"/>
            <family val="2"/>
          </rPr>
          <t xml:space="preserve">
Generator Data</t>
        </r>
      </text>
    </comment>
    <comment ref="L49" authorId="0">
      <text>
        <r>
          <rPr>
            <b/>
            <sz val="9"/>
            <color indexed="81"/>
            <rFont val="Tahoma"/>
            <family val="2"/>
          </rPr>
          <t>Jackson, Tricia:</t>
        </r>
        <r>
          <rPr>
            <sz val="9"/>
            <color indexed="81"/>
            <rFont val="Tahoma"/>
            <family val="2"/>
          </rPr>
          <t xml:space="preserve">
Boiler Level aggregated to generator</t>
        </r>
      </text>
    </comment>
    <comment ref="H50" authorId="0">
      <text>
        <r>
          <rPr>
            <b/>
            <sz val="9"/>
            <color indexed="81"/>
            <rFont val="Tahoma"/>
            <family val="2"/>
          </rPr>
          <t>Jackson, Tricia:</t>
        </r>
        <r>
          <rPr>
            <sz val="9"/>
            <color indexed="81"/>
            <rFont val="Tahoma"/>
            <family val="2"/>
          </rPr>
          <t xml:space="preserve">
Generator Data</t>
        </r>
      </text>
    </comment>
    <comment ref="L50" authorId="0">
      <text>
        <r>
          <rPr>
            <b/>
            <sz val="9"/>
            <color indexed="81"/>
            <rFont val="Tahoma"/>
            <family val="2"/>
          </rPr>
          <t>Jackson, Tricia:</t>
        </r>
        <r>
          <rPr>
            <sz val="9"/>
            <color indexed="81"/>
            <rFont val="Tahoma"/>
            <family val="2"/>
          </rPr>
          <t xml:space="preserve">
Boiler data aggregated to generator</t>
        </r>
      </text>
    </comment>
    <comment ref="H51" authorId="0">
      <text>
        <r>
          <rPr>
            <b/>
            <sz val="9"/>
            <color indexed="81"/>
            <rFont val="Tahoma"/>
            <family val="2"/>
          </rPr>
          <t>Jackson, Tricia:</t>
        </r>
        <r>
          <rPr>
            <sz val="9"/>
            <color indexed="81"/>
            <rFont val="Tahoma"/>
            <family val="2"/>
          </rPr>
          <t xml:space="preserve">
Generator Data</t>
        </r>
      </text>
    </comment>
    <comment ref="L51" authorId="0">
      <text>
        <r>
          <rPr>
            <b/>
            <sz val="9"/>
            <color indexed="81"/>
            <rFont val="Tahoma"/>
            <family val="2"/>
          </rPr>
          <t>Jackson, Tricia:</t>
        </r>
        <r>
          <rPr>
            <sz val="9"/>
            <color indexed="81"/>
            <rFont val="Tahoma"/>
            <family val="2"/>
          </rPr>
          <t xml:space="preserve">
AMPD</t>
        </r>
      </text>
    </comment>
    <comment ref="H52" authorId="0">
      <text>
        <r>
          <rPr>
            <b/>
            <sz val="9"/>
            <color indexed="81"/>
            <rFont val="Tahoma"/>
            <family val="2"/>
          </rPr>
          <t>Jackson, Tricia:</t>
        </r>
        <r>
          <rPr>
            <sz val="9"/>
            <color indexed="81"/>
            <rFont val="Tahoma"/>
            <family val="2"/>
          </rPr>
          <t xml:space="preserve">
Generator Data</t>
        </r>
      </text>
    </comment>
    <comment ref="L52" authorId="0">
      <text>
        <r>
          <rPr>
            <b/>
            <sz val="9"/>
            <color indexed="81"/>
            <rFont val="Tahoma"/>
            <family val="2"/>
          </rPr>
          <t>Jackson, Tricia:</t>
        </r>
        <r>
          <rPr>
            <sz val="9"/>
            <color indexed="81"/>
            <rFont val="Tahoma"/>
            <family val="2"/>
          </rPr>
          <t xml:space="preserve">
AMPD</t>
        </r>
      </text>
    </comment>
    <comment ref="H53" authorId="0">
      <text>
        <r>
          <rPr>
            <b/>
            <sz val="9"/>
            <color indexed="81"/>
            <rFont val="Tahoma"/>
            <family val="2"/>
          </rPr>
          <t>Jackson, Tricia:</t>
        </r>
        <r>
          <rPr>
            <sz val="9"/>
            <color indexed="81"/>
            <rFont val="Tahoma"/>
            <family val="2"/>
          </rPr>
          <t xml:space="preserve">
Generator Data</t>
        </r>
      </text>
    </comment>
    <comment ref="L53" authorId="0">
      <text>
        <r>
          <rPr>
            <b/>
            <sz val="9"/>
            <color indexed="81"/>
            <rFont val="Tahoma"/>
            <family val="2"/>
          </rPr>
          <t>Jackson, Tricia:</t>
        </r>
        <r>
          <rPr>
            <sz val="9"/>
            <color indexed="81"/>
            <rFont val="Tahoma"/>
            <family val="2"/>
          </rPr>
          <t xml:space="preserve">
AMPD</t>
        </r>
      </text>
    </comment>
    <comment ref="H54" authorId="0">
      <text>
        <r>
          <rPr>
            <b/>
            <sz val="9"/>
            <color indexed="81"/>
            <rFont val="Tahoma"/>
            <family val="2"/>
          </rPr>
          <t>Jackson, Tricia:</t>
        </r>
        <r>
          <rPr>
            <sz val="9"/>
            <color indexed="81"/>
            <rFont val="Tahoma"/>
            <family val="2"/>
          </rPr>
          <t xml:space="preserve">
Generator Data</t>
        </r>
      </text>
    </comment>
    <comment ref="L54" authorId="0">
      <text>
        <r>
          <rPr>
            <b/>
            <sz val="9"/>
            <color indexed="81"/>
            <rFont val="Tahoma"/>
            <family val="2"/>
          </rPr>
          <t>Jackson, Tricia:</t>
        </r>
        <r>
          <rPr>
            <sz val="9"/>
            <color indexed="81"/>
            <rFont val="Tahoma"/>
            <family val="2"/>
          </rPr>
          <t xml:space="preserve">
Boiler data aggregated to plant-level</t>
        </r>
      </text>
    </comment>
    <comment ref="H55" authorId="0">
      <text>
        <r>
          <rPr>
            <b/>
            <sz val="9"/>
            <color indexed="81"/>
            <rFont val="Tahoma"/>
            <family val="2"/>
          </rPr>
          <t>Jackson, Tricia:</t>
        </r>
        <r>
          <rPr>
            <sz val="9"/>
            <color indexed="81"/>
            <rFont val="Tahoma"/>
            <family val="2"/>
          </rPr>
          <t xml:space="preserve">
Generator Data</t>
        </r>
      </text>
    </comment>
    <comment ref="L55" authorId="0">
      <text>
        <r>
          <rPr>
            <b/>
            <sz val="9"/>
            <color indexed="81"/>
            <rFont val="Tahoma"/>
            <family val="2"/>
          </rPr>
          <t>Jackson, Tricia:</t>
        </r>
        <r>
          <rPr>
            <sz val="9"/>
            <color indexed="81"/>
            <rFont val="Tahoma"/>
            <family val="2"/>
          </rPr>
          <t xml:space="preserve">
Plant data distributed according to NP</t>
        </r>
      </text>
    </comment>
  </commentList>
</comments>
</file>

<file path=xl/sharedStrings.xml><?xml version="1.0" encoding="utf-8"?>
<sst xmlns="http://schemas.openxmlformats.org/spreadsheetml/2006/main" count="3222" uniqueCount="237">
  <si>
    <t>Category</t>
  </si>
  <si>
    <t>State</t>
  </si>
  <si>
    <t xml:space="preserve">Plant Name </t>
  </si>
  <si>
    <t>ORIS code</t>
  </si>
  <si>
    <t>Generator ID</t>
  </si>
  <si>
    <t>Fuel type</t>
  </si>
  <si>
    <t>Prime 
mover type</t>
  </si>
  <si>
    <t>Nameplate 
Capacity 
(MW)</t>
  </si>
  <si>
    <t>Electric Generation 
(MWh)</t>
  </si>
  <si>
    <t>EIA Ratio (EAF) eMMBtu/totMMBtu</t>
  </si>
  <si>
    <t>Carbon Dioxide 
Emissions (Unadjusted)
(tons)</t>
  </si>
  <si>
    <t>UNITKEEP (CA&lt;25 part of CC with CT&gt;25)</t>
  </si>
  <si>
    <t>Source Category</t>
  </si>
  <si>
    <t>Cogen Flag Y/N</t>
  </si>
  <si>
    <t xml:space="preserve">Unit Status </t>
  </si>
  <si>
    <t>COALST</t>
  </si>
  <si>
    <t>AR</t>
  </si>
  <si>
    <t>Flint Creek</t>
  </si>
  <si>
    <t>1</t>
  </si>
  <si>
    <t>SUB</t>
  </si>
  <si>
    <t>ST</t>
  </si>
  <si>
    <t>Electric Utility</t>
  </si>
  <si>
    <t>N</t>
  </si>
  <si>
    <t>OP</t>
  </si>
  <si>
    <t>Independence</t>
  </si>
  <si>
    <t>2</t>
  </si>
  <si>
    <t>White Bluff</t>
  </si>
  <si>
    <t>NGCC</t>
  </si>
  <si>
    <t>Dell Power Station</t>
  </si>
  <si>
    <t>CTG1</t>
  </si>
  <si>
    <t>NG</t>
  </si>
  <si>
    <t>CT</t>
  </si>
  <si>
    <t>CTG2</t>
  </si>
  <si>
    <t>STG</t>
  </si>
  <si>
    <t>CA</t>
  </si>
  <si>
    <t>Harry L. Oswald</t>
  </si>
  <si>
    <t>G1</t>
  </si>
  <si>
    <t>G2</t>
  </si>
  <si>
    <t>G3</t>
  </si>
  <si>
    <t>G4</t>
  </si>
  <si>
    <t>G5</t>
  </si>
  <si>
    <t>G6</t>
  </si>
  <si>
    <t>G7</t>
  </si>
  <si>
    <t>G8</t>
  </si>
  <si>
    <t>G9</t>
  </si>
  <si>
    <t>Hot Spring Power Project</t>
  </si>
  <si>
    <t>GT1</t>
  </si>
  <si>
    <t>IPP</t>
  </si>
  <si>
    <t>GT2</t>
  </si>
  <si>
    <t>ST1</t>
  </si>
  <si>
    <t>KGen Hot Spring LLC</t>
  </si>
  <si>
    <t>CT1</t>
  </si>
  <si>
    <t>CT2</t>
  </si>
  <si>
    <t>Pine Bluff Energy Center</t>
  </si>
  <si>
    <t>CT01</t>
  </si>
  <si>
    <t>IPP CHP</t>
  </si>
  <si>
    <t>Y</t>
  </si>
  <si>
    <t>ST01</t>
  </si>
  <si>
    <t>Thomas Fitzhugh</t>
  </si>
  <si>
    <t>Union Power Partners LP</t>
  </si>
  <si>
    <t>CTG3</t>
  </si>
  <si>
    <t>CTG4</t>
  </si>
  <si>
    <t>CTG5</t>
  </si>
  <si>
    <t>CTG6</t>
  </si>
  <si>
    <t>CTG7</t>
  </si>
  <si>
    <t>CTG8</t>
  </si>
  <si>
    <t>STG1</t>
  </si>
  <si>
    <t>STG2</t>
  </si>
  <si>
    <t>STG3</t>
  </si>
  <si>
    <t>STG4</t>
  </si>
  <si>
    <t>OGST</t>
  </si>
  <si>
    <t>Carl Bailey</t>
  </si>
  <si>
    <t>Cecil Lynch</t>
  </si>
  <si>
    <t>OS</t>
  </si>
  <si>
    <t>3</t>
  </si>
  <si>
    <t>Hamilton Moses</t>
  </si>
  <si>
    <t>SB</t>
  </si>
  <si>
    <t>Harvey Couch</t>
  </si>
  <si>
    <t>Lake Catherine</t>
  </si>
  <si>
    <t>4</t>
  </si>
  <si>
    <t>McClellan</t>
  </si>
  <si>
    <t>Robert E Ritchie</t>
  </si>
  <si>
    <t>Plum Point Energy Station</t>
  </si>
  <si>
    <t>KGen Hot Spring Generating Facility</t>
  </si>
  <si>
    <t>IPP Non-CHP</t>
  </si>
  <si>
    <t>No Data</t>
  </si>
  <si>
    <t>Electric Utility/IPP Non-CHP</t>
  </si>
  <si>
    <t>No 2013 data</t>
  </si>
  <si>
    <t>no data</t>
  </si>
  <si>
    <t>OA</t>
  </si>
  <si>
    <t>No data</t>
  </si>
  <si>
    <t>John W Turk Jr Power Plant</t>
  </si>
  <si>
    <t>Hot Spring Generating Facility</t>
  </si>
  <si>
    <t>Magnet Cove</t>
  </si>
  <si>
    <t>Step 2 (HRI)</t>
  </si>
  <si>
    <t>Step 3a &amp; 3b (Redispatch)</t>
  </si>
  <si>
    <t>Step 6&amp;7 (State Goal Phase I &amp; II (lbs/MWh))</t>
  </si>
  <si>
    <t>Coal Rate (lb/MWh)</t>
  </si>
  <si>
    <t>NGCC Rate (lb/MWh)</t>
  </si>
  <si>
    <t>O/G rate (lb/MWh)</t>
  </si>
  <si>
    <t>Other Emissions (lbs)</t>
  </si>
  <si>
    <t>Hist Coal Gen (MWh)</t>
  </si>
  <si>
    <t>Hist NGCC Gen. (MWh)</t>
  </si>
  <si>
    <t>Historic OG steam Gen. (MWh)</t>
  </si>
  <si>
    <t>Other Gen. (MWh)</t>
  </si>
  <si>
    <t>NGCC Capacity (MW )</t>
  </si>
  <si>
    <t>Under Construction NGCC Capacity (MW)</t>
  </si>
  <si>
    <t>Adj. Coal Rate (lbs/MWh)</t>
  </si>
  <si>
    <t>Redispatched Coal Gen. (MWh)</t>
  </si>
  <si>
    <t>Redispatch O/G steam Gen. (MWh)</t>
  </si>
  <si>
    <t>Redispatched NGCC Gen. (MWh)</t>
  </si>
  <si>
    <t>2012 NGCC Capacity Factor</t>
  </si>
  <si>
    <t>Post Redispatch Assumed NGCC Capacity Factor for Existing Fleet</t>
  </si>
  <si>
    <t>Nuclear Generation Under Construction and "At Risk" (MWh)</t>
  </si>
  <si>
    <t>2020 Existing and Incremental RE</t>
  </si>
  <si>
    <t>2021 Existing and Incremental RE</t>
  </si>
  <si>
    <t>2022 Existing and Incremental RE</t>
  </si>
  <si>
    <t>2023 Existing and Incremental RE</t>
  </si>
  <si>
    <t>2024 Existing and Incremental RE</t>
  </si>
  <si>
    <t>2025 Existing and Incremental RE</t>
  </si>
  <si>
    <t>2026 Existing and Incremental RE</t>
  </si>
  <si>
    <t>2027 Existing and Incremental RE</t>
  </si>
  <si>
    <t>2028 Existing and Incremental RE</t>
  </si>
  <si>
    <t>2029 Existing and Incremental RE</t>
  </si>
  <si>
    <t>2020 EE Potential</t>
  </si>
  <si>
    <t>2021 EE Potential</t>
  </si>
  <si>
    <t>2022 EE Potential</t>
  </si>
  <si>
    <t>2023 EE Potential</t>
  </si>
  <si>
    <t>2024 EE Potential</t>
  </si>
  <si>
    <t>2025 EE Potential</t>
  </si>
  <si>
    <t>2026 EE Potential</t>
  </si>
  <si>
    <t>2027 EE Potential</t>
  </si>
  <si>
    <t>2028 EE Potential</t>
  </si>
  <si>
    <t>2029 EE Potential (%)</t>
  </si>
  <si>
    <t>2012 Total MWh (sales x 1.0751)</t>
  </si>
  <si>
    <t>Interim Goal (2020 - 2029 average)</t>
  </si>
  <si>
    <t>Final Goal (2030 and thereafter)</t>
  </si>
  <si>
    <t>Historical Emission Rate</t>
  </si>
  <si>
    <t>Building Blocks 1 and 2</t>
  </si>
  <si>
    <t>Building Blocks 1-3</t>
  </si>
  <si>
    <t>Building Blocks 1-4</t>
  </si>
  <si>
    <t>COAL</t>
  </si>
  <si>
    <t>Hours per year</t>
  </si>
  <si>
    <t>2009-2012</t>
  </si>
  <si>
    <t>2009 - 2012</t>
  </si>
  <si>
    <t>Building Block 1</t>
  </si>
  <si>
    <t>Base Year</t>
  </si>
  <si>
    <t xml:space="preserve"> 2009-2012</t>
  </si>
  <si>
    <t xml:space="preserve">Building Block 2 </t>
  </si>
  <si>
    <t>Generation (MWh)</t>
  </si>
  <si>
    <t>Other</t>
  </si>
  <si>
    <t>Emissions (tons)*</t>
  </si>
  <si>
    <t>Other* (lb)</t>
  </si>
  <si>
    <t>Net Energy Output (MWh)</t>
  </si>
  <si>
    <t>Emissions Rate (CO2lb/MWh)</t>
  </si>
  <si>
    <t>Average Generation</t>
  </si>
  <si>
    <t>Average Emissions Rate</t>
  </si>
  <si>
    <t>Average Emissions</t>
  </si>
  <si>
    <t>Other (lb)</t>
  </si>
  <si>
    <t xml:space="preserve">State Generation as % of sales </t>
  </si>
  <si>
    <t>Base Year Summary Generation, Emissions, Rates</t>
  </si>
  <si>
    <t xml:space="preserve">*Assumption: Changing the base year for historical fossil generation does not effect building blocks 3 and 4; therefore, those cells do not have active formulas.  </t>
  </si>
  <si>
    <t>Step 4a Nuclear*</t>
  </si>
  <si>
    <t>Step 4b Renewable (MWh)*</t>
  </si>
  <si>
    <t>Step 5 (Demand Side EE - % of avoided MWh sales)*</t>
  </si>
  <si>
    <t>Step 1 (Data for Fossil Sources)</t>
  </si>
  <si>
    <t>Proposed Approach Region for Arkansas</t>
  </si>
  <si>
    <t>Assigned Region</t>
  </si>
  <si>
    <t>2012 Total 
In-State Generation</t>
  </si>
  <si>
    <t>2012 RE  In-State Generation</t>
  </si>
  <si>
    <t>2012 Total Fossil  In-State Generation</t>
  </si>
  <si>
    <t>2012 Indian Country (IC) Fossil Generation</t>
  </si>
  <si>
    <t>Adjusted Fossil Generation without IC Fossil</t>
  </si>
  <si>
    <t>Adjusted Total Generation without IC Fossil</t>
  </si>
  <si>
    <t>20% RE goal</t>
  </si>
  <si>
    <t>Regional target</t>
  </si>
  <si>
    <t>2012 Regional RE</t>
  </si>
  <si>
    <t>Annual Growth Rate</t>
  </si>
  <si>
    <t>South Central</t>
  </si>
  <si>
    <t>KS</t>
  </si>
  <si>
    <t>LA</t>
  </si>
  <si>
    <t>NE</t>
  </si>
  <si>
    <t>OK</t>
  </si>
  <si>
    <t>TX</t>
  </si>
  <si>
    <t>Arkansas included in Southeast Region</t>
  </si>
  <si>
    <t>10% RE goal</t>
  </si>
  <si>
    <t>AL</t>
  </si>
  <si>
    <t>Southeast</t>
  </si>
  <si>
    <t>FL</t>
  </si>
  <si>
    <t>GA</t>
  </si>
  <si>
    <t>KY</t>
  </si>
  <si>
    <t>MS</t>
  </si>
  <si>
    <t>NC</t>
  </si>
  <si>
    <t>SC</t>
  </si>
  <si>
    <t>TN</t>
  </si>
  <si>
    <t>Arkansas and Louisiana included in Southeast Region</t>
  </si>
  <si>
    <t>All generation is in MWh</t>
  </si>
  <si>
    <t>TYPE OF PRODUCER</t>
  </si>
  <si>
    <t>ENERGY SOURCE</t>
  </si>
  <si>
    <t>GENERATION (Megawatthours)</t>
  </si>
  <si>
    <t>Scenario</t>
  </si>
  <si>
    <t>Target RE Generation (MWh)</t>
  </si>
  <si>
    <t>Total Electric Power Industry</t>
  </si>
  <si>
    <t>Other Biomass</t>
  </si>
  <si>
    <t>Wood and Wood Derived Fuels</t>
  </si>
  <si>
    <t>AR included in Southeast</t>
  </si>
  <si>
    <t>Total RE</t>
  </si>
  <si>
    <t>All values are in MWh</t>
  </si>
  <si>
    <t>Scenarios</t>
  </si>
  <si>
    <t>AR and LA included in Southeast</t>
  </si>
  <si>
    <t>AR in Proposed Region</t>
  </si>
  <si>
    <t>AR in Proposed Regions</t>
  </si>
  <si>
    <t xml:space="preserve">Net Generation by State by Type of Producer by Energy Source (EIA-906, EIA-920, and EIA-923) . </t>
  </si>
  <si>
    <t>2012 RE Source:</t>
  </si>
  <si>
    <t>Dataset</t>
  </si>
  <si>
    <t>EPA 2012 dataset</t>
  </si>
  <si>
    <t>Prime-Mover Specific 2012 Dataset</t>
  </si>
  <si>
    <t>Prime Mover Specific</t>
  </si>
  <si>
    <t>CA and CT aggregated</t>
  </si>
  <si>
    <t>Other Generation (MWh)</t>
  </si>
  <si>
    <t>NGCC Emissions (tons CO2)</t>
  </si>
  <si>
    <t>NGCC Emissions rate (lb CO2/MWh)</t>
  </si>
  <si>
    <t>Other Emissions (lb CO2)</t>
  </si>
  <si>
    <t>Final Goal (lb CO2/MWh)</t>
  </si>
  <si>
    <t>2012 including UTO</t>
  </si>
  <si>
    <t>2012 excluding UTO</t>
  </si>
  <si>
    <t>2012 UTO included</t>
  </si>
  <si>
    <t>2012 UTO excluded</t>
  </si>
  <si>
    <r>
      <t xml:space="preserve">Useful Thermal Output (UTO) (MMBtu) </t>
    </r>
    <r>
      <rPr>
        <b/>
        <vertAlign val="superscript"/>
        <sz val="11"/>
        <color theme="1"/>
        <rFont val="Calibri"/>
        <family val="2"/>
        <scheme val="minor"/>
      </rPr>
      <t>1</t>
    </r>
  </si>
  <si>
    <r>
      <t xml:space="preserve">Net Energy Output (MWh) </t>
    </r>
    <r>
      <rPr>
        <b/>
        <vertAlign val="superscript"/>
        <sz val="11"/>
        <color theme="1"/>
        <rFont val="Calibri"/>
        <family val="2"/>
        <scheme val="minor"/>
      </rPr>
      <t>2</t>
    </r>
  </si>
  <si>
    <t>Air Markets Program Data</t>
  </si>
  <si>
    <t>Form EIA-860 detailed data</t>
  </si>
  <si>
    <t>Form EIA 923 detailed data</t>
  </si>
  <si>
    <t>Form EIA 861 detailed data</t>
  </si>
  <si>
    <t>U.S. Renewable Energy Technical Potentials: A GIS-Based Analysis</t>
  </si>
  <si>
    <t xml:space="preserve">Clean Power Plan Propose Rule </t>
  </si>
  <si>
    <t>(Click on link to Technical Support Documents)</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</si>
</sst>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3" formatCode="_(* #,##0.00_);_(* \(#,##0.00\);_(* &quot;-&quot;??_);_(@_)"/>
    <numFmt numFmtId="164" formatCode="0.0"/>
    <numFmt numFmtId="165" formatCode="#,##0.0"/>
    <numFmt numFmtId="166" formatCode="#,##0.00000"/>
    <numFmt numFmtId="167" formatCode="_(* #,##0_);_(* \(#,##0\);_(* &quot;-&quot;??_);_(@_)"/>
    <numFmt numFmtId="168" formatCode="0.000000000"/>
    <numFmt numFmtId="169" formatCode="0.00000000000"/>
    <numFmt numFmtId="170" formatCode="0.00000000000000"/>
    <numFmt numFmtId="171" formatCode="0.0000000000000000000000000000"/>
  </numFmts>
  <fonts count="30" x14ac:knownFonts="1">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sz val="10"/>
      <name val="MS Sans Serif"/>
      <family val="2"/>
    </font>
    <font>
      <sz val="11"/>
      <color theme="1"/>
      <name val="Arial"/>
      <family val="2"/>
    </font>
    <font>
      <b/>
      <sz val="9"/>
      <color indexed="81"/>
      <name val="Tahoma"/>
      <family val="2"/>
    </font>
    <font>
      <sz val="9"/>
      <color indexed="81"/>
      <name val="Tahoma"/>
      <family val="2"/>
    </font>
    <font>
      <sz val="10"/>
      <color indexed="8"/>
      <name val="Arial"/>
      <family val="2"/>
    </font>
    <font>
      <sz val="12"/>
      <color indexed="8"/>
      <name val="Calibri"/>
      <family val="2"/>
    </font>
    <font>
      <sz val="12"/>
      <color theme="1"/>
      <name val="Calibri"/>
      <family val="2"/>
      <scheme val="minor"/>
    </font>
    <font>
      <sz val="12"/>
      <color theme="0"/>
      <name val="Calibri"/>
      <family val="2"/>
      <scheme val="minor"/>
    </font>
    <font>
      <sz val="12"/>
      <color rgb="FF9C0006"/>
      <name val="Calibri"/>
      <family val="2"/>
      <scheme val="minor"/>
    </font>
    <font>
      <b/>
      <sz val="12"/>
      <color rgb="FFFA7D00"/>
      <name val="Calibri"/>
      <family val="2"/>
      <scheme val="minor"/>
    </font>
    <font>
      <b/>
      <sz val="12"/>
      <color theme="0"/>
      <name val="Calibri"/>
      <family val="2"/>
      <scheme val="minor"/>
    </font>
    <font>
      <i/>
      <sz val="12"/>
      <color rgb="FF7F7F7F"/>
      <name val="Calibri"/>
      <family val="2"/>
      <scheme val="minor"/>
    </font>
    <font>
      <sz val="12"/>
      <color rgb="FF006100"/>
      <name val="Calibri"/>
      <family val="2"/>
      <scheme val="minor"/>
    </font>
    <font>
      <sz val="12"/>
      <color rgb="FF3F3F76"/>
      <name val="Calibri"/>
      <family val="2"/>
      <scheme val="minor"/>
    </font>
    <font>
      <sz val="12"/>
      <color rgb="FFFA7D00"/>
      <name val="Calibri"/>
      <family val="2"/>
      <scheme val="minor"/>
    </font>
    <font>
      <sz val="12"/>
      <color rgb="FF9C6500"/>
      <name val="Calibri"/>
      <family val="2"/>
      <scheme val="minor"/>
    </font>
    <font>
      <b/>
      <sz val="12"/>
      <color rgb="FF3F3F3F"/>
      <name val="Calibri"/>
      <family val="2"/>
      <scheme val="minor"/>
    </font>
    <font>
      <b/>
      <sz val="12"/>
      <color theme="1"/>
      <name val="Calibri"/>
      <family val="2"/>
      <scheme val="minor"/>
    </font>
    <font>
      <sz val="12"/>
      <color rgb="FFFF0000"/>
      <name val="Calibri"/>
      <family val="2"/>
      <scheme val="minor"/>
    </font>
    <font>
      <sz val="11"/>
      <name val="Calibri"/>
      <family val="2"/>
      <scheme val="minor"/>
    </font>
    <font>
      <b/>
      <sz val="10"/>
      <name val="Arial"/>
      <family val="2"/>
    </font>
    <font>
      <sz val="11"/>
      <color rgb="FF1F497D"/>
      <name val="Calibri"/>
      <family val="2"/>
      <scheme val="minor"/>
    </font>
    <font>
      <u/>
      <sz val="11"/>
      <color theme="10"/>
      <name val="Calibri"/>
      <family val="2"/>
      <scheme val="minor"/>
    </font>
    <font>
      <b/>
      <vertAlign val="superscript"/>
      <sz val="11"/>
      <color theme="1"/>
      <name val="Calibri"/>
      <family val="2"/>
      <scheme val="minor"/>
    </font>
    <font>
      <sz val="11"/>
      <color indexed="8"/>
      <name val="Calibri"/>
      <family val="2"/>
      <scheme val="minor"/>
    </font>
    <font>
      <sz val="11"/>
      <color rgb="FF000000"/>
      <name val="Calibri"/>
      <family val="2"/>
      <scheme val="minor"/>
    </font>
  </fonts>
  <fills count="4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theme="6" tint="0.79998168889431442"/>
        <bgColor indexed="64"/>
      </patternFill>
    </fill>
    <fill>
      <patternFill patternType="solid">
        <fgColor theme="9" tint="0.39997558519241921"/>
        <bgColor indexed="64"/>
      </patternFill>
    </fill>
    <fill>
      <patternFill patternType="solid">
        <fgColor theme="6" tint="0.59999389629810485"/>
        <bgColor indexed="64"/>
      </patternFill>
    </fill>
    <fill>
      <patternFill patternType="solid">
        <fgColor theme="3" tint="0.79998168889431442"/>
        <bgColor indexed="64"/>
      </patternFill>
    </fill>
    <fill>
      <patternFill patternType="solid">
        <fgColor rgb="FFFFFF00"/>
        <bgColor indexed="64"/>
      </patternFill>
    </fill>
    <fill>
      <patternFill patternType="solid">
        <fgColor indexed="44"/>
        <bgColor indexed="64"/>
      </patternFill>
    </fill>
    <fill>
      <patternFill patternType="solid">
        <fgColor indexed="43"/>
        <bgColor indexed="64"/>
      </patternFill>
    </fill>
    <fill>
      <patternFill patternType="solid">
        <fgColor indexed="42"/>
        <bgColor indexed="64"/>
      </patternFill>
    </fill>
  </fills>
  <borders count="54">
    <border>
      <left/>
      <right/>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right style="thin">
        <color auto="1"/>
      </right>
      <top style="thin">
        <color auto="1"/>
      </top>
      <bottom style="thin">
        <color auto="1"/>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rgb="FF999999"/>
      </right>
      <top style="medium">
        <color indexed="64"/>
      </top>
      <bottom style="thin">
        <color indexed="64"/>
      </bottom>
      <diagonal/>
    </border>
    <border>
      <left style="thin">
        <color rgb="FF999999"/>
      </left>
      <right style="thin">
        <color rgb="FF999999"/>
      </right>
      <top style="medium">
        <color indexed="64"/>
      </top>
      <bottom style="thin">
        <color indexed="64"/>
      </bottom>
      <diagonal/>
    </border>
    <border>
      <left style="thin">
        <color rgb="FF999999"/>
      </left>
      <right style="thin">
        <color rgb="FF999999"/>
      </right>
      <top style="medium">
        <color indexed="64"/>
      </top>
      <bottom style="thin">
        <color rgb="FF999999"/>
      </bottom>
      <diagonal/>
    </border>
    <border>
      <left style="thin">
        <color rgb="FF999999"/>
      </left>
      <right style="medium">
        <color indexed="64"/>
      </right>
      <top style="medium">
        <color indexed="64"/>
      </top>
      <bottom style="thin">
        <color rgb="FF999999"/>
      </bottom>
      <diagonal/>
    </border>
    <border>
      <left style="medium">
        <color indexed="64"/>
      </left>
      <right style="thin">
        <color rgb="FF999999"/>
      </right>
      <top/>
      <bottom/>
      <diagonal/>
    </border>
    <border>
      <left style="thin">
        <color rgb="FF999999"/>
      </left>
      <right style="thin">
        <color rgb="FF999999"/>
      </right>
      <top/>
      <bottom/>
      <diagonal/>
    </border>
    <border>
      <left style="medium">
        <color indexed="64"/>
      </left>
      <right style="thin">
        <color rgb="FF999999"/>
      </right>
      <top/>
      <bottom style="medium">
        <color indexed="64"/>
      </bottom>
      <diagonal/>
    </border>
    <border>
      <left style="thin">
        <color rgb="FF999999"/>
      </left>
      <right style="thin">
        <color rgb="FF999999"/>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rgb="FF999999"/>
      </left>
      <right style="thin">
        <color indexed="64"/>
      </right>
      <top style="thin">
        <color rgb="FF999999"/>
      </top>
      <bottom style="medium">
        <color indexed="64"/>
      </bottom>
      <diagonal/>
    </border>
    <border>
      <left/>
      <right style="thin">
        <color indexed="64"/>
      </right>
      <top style="thin">
        <color rgb="FF999999"/>
      </top>
      <bottom/>
      <diagonal/>
    </border>
    <border>
      <left/>
      <right style="thin">
        <color indexed="64"/>
      </right>
      <top/>
      <bottom style="medium">
        <color indexed="64"/>
      </bottom>
      <diagonal/>
    </border>
    <border>
      <left style="thin">
        <color rgb="FF999999"/>
      </left>
      <right style="thin">
        <color indexed="64"/>
      </right>
      <top style="thin">
        <color rgb="FF999999"/>
      </top>
      <bottom/>
      <diagonal/>
    </border>
    <border>
      <left style="thin">
        <color rgb="FF999999"/>
      </left>
      <right style="thin">
        <color indexed="64"/>
      </right>
      <top/>
      <bottom/>
      <diagonal/>
    </border>
    <border>
      <left style="thin">
        <color rgb="FF999999"/>
      </left>
      <right style="thin">
        <color indexed="64"/>
      </right>
      <top/>
      <bottom style="medium">
        <color indexed="64"/>
      </bottom>
      <diagonal/>
    </border>
    <border>
      <left/>
      <right style="thin">
        <color rgb="FF999999"/>
      </right>
      <top style="thin">
        <color rgb="FF999999"/>
      </top>
      <bottom style="thin">
        <color rgb="FF999999"/>
      </bottom>
      <diagonal/>
    </border>
    <border>
      <left/>
      <right style="thin">
        <color rgb="FF999999"/>
      </right>
      <top style="thin">
        <color rgb="FF999999"/>
      </top>
      <bottom style="medium">
        <color indexed="64"/>
      </bottom>
      <diagonal/>
    </border>
    <border>
      <left style="thin">
        <color rgb="FF999999"/>
      </left>
      <right style="thin">
        <color indexed="64"/>
      </right>
      <top style="thin">
        <color rgb="FF999999"/>
      </top>
      <bottom style="thin">
        <color rgb="FF999999"/>
      </bottom>
      <diagonal/>
    </border>
    <border>
      <left style="thin">
        <color indexed="64"/>
      </left>
      <right style="thin">
        <color indexed="64"/>
      </right>
      <top style="thin">
        <color rgb="FF999999"/>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s>
  <cellStyleXfs count="61">
    <xf numFmtId="0" fontId="0" fillId="0" borderId="0"/>
    <xf numFmtId="43" fontId="1" fillId="0" borderId="0" applyFont="0" applyFill="0" applyBorder="0" applyAlignment="0" applyProtection="0"/>
    <xf numFmtId="9" fontId="1" fillId="0" borderId="0" applyFont="0" applyFill="0" applyBorder="0" applyAlignment="0" applyProtection="0"/>
    <xf numFmtId="0" fontId="3" fillId="0" borderId="0"/>
    <xf numFmtId="0" fontId="4" fillId="0" borderId="0"/>
    <xf numFmtId="0" fontId="5" fillId="0" borderId="0"/>
    <xf numFmtId="0" fontId="4" fillId="0" borderId="0"/>
    <xf numFmtId="0" fontId="3" fillId="0" borderId="0"/>
    <xf numFmtId="0" fontId="8" fillId="0" borderId="0"/>
    <xf numFmtId="0" fontId="1" fillId="0" borderId="0"/>
    <xf numFmtId="0" fontId="1" fillId="0" borderId="0"/>
    <xf numFmtId="0" fontId="4" fillId="0" borderId="0"/>
    <xf numFmtId="0" fontId="9" fillId="0" borderId="0"/>
    <xf numFmtId="0" fontId="1" fillId="0" borderId="0"/>
    <xf numFmtId="43" fontId="3" fillId="0" borderId="0" applyFont="0" applyFill="0" applyBorder="0" applyAlignment="0" applyProtection="0"/>
    <xf numFmtId="0" fontId="10" fillId="10" borderId="0" applyNumberFormat="0" applyBorder="0" applyAlignment="0" applyProtection="0"/>
    <xf numFmtId="0" fontId="10" fillId="14" borderId="0" applyNumberFormat="0" applyBorder="0" applyAlignment="0" applyProtection="0"/>
    <xf numFmtId="0" fontId="10" fillId="18" borderId="0" applyNumberFormat="0" applyBorder="0" applyAlignment="0" applyProtection="0"/>
    <xf numFmtId="0" fontId="10" fillId="22" borderId="0" applyNumberFormat="0" applyBorder="0" applyAlignment="0" applyProtection="0"/>
    <xf numFmtId="0" fontId="10" fillId="26" borderId="0" applyNumberFormat="0" applyBorder="0" applyAlignment="0" applyProtection="0"/>
    <xf numFmtId="0" fontId="10" fillId="30" borderId="0" applyNumberFormat="0" applyBorder="0" applyAlignment="0" applyProtection="0"/>
    <xf numFmtId="0" fontId="10" fillId="11" borderId="0" applyNumberFormat="0" applyBorder="0" applyAlignment="0" applyProtection="0"/>
    <xf numFmtId="0" fontId="10" fillId="15" borderId="0" applyNumberFormat="0" applyBorder="0" applyAlignment="0" applyProtection="0"/>
    <xf numFmtId="0" fontId="10" fillId="19" borderId="0" applyNumberFormat="0" applyBorder="0" applyAlignment="0" applyProtection="0"/>
    <xf numFmtId="0" fontId="10" fillId="23" borderId="0" applyNumberFormat="0" applyBorder="0" applyAlignment="0" applyProtection="0"/>
    <xf numFmtId="0" fontId="10" fillId="27" borderId="0" applyNumberFormat="0" applyBorder="0" applyAlignment="0" applyProtection="0"/>
    <xf numFmtId="0" fontId="10" fillId="31" borderId="0" applyNumberFormat="0" applyBorder="0" applyAlignment="0" applyProtection="0"/>
    <xf numFmtId="0" fontId="11" fillId="12" borderId="0" applyNumberFormat="0" applyBorder="0" applyAlignment="0" applyProtection="0"/>
    <xf numFmtId="0" fontId="11" fillId="16" borderId="0" applyNumberFormat="0" applyBorder="0" applyAlignment="0" applyProtection="0"/>
    <xf numFmtId="0" fontId="11" fillId="20" borderId="0" applyNumberFormat="0" applyBorder="0" applyAlignment="0" applyProtection="0"/>
    <xf numFmtId="0" fontId="11" fillId="24" borderId="0" applyNumberFormat="0" applyBorder="0" applyAlignment="0" applyProtection="0"/>
    <xf numFmtId="0" fontId="11" fillId="28" borderId="0" applyNumberFormat="0" applyBorder="0" applyAlignment="0" applyProtection="0"/>
    <xf numFmtId="0" fontId="11" fillId="32" borderId="0" applyNumberFormat="0" applyBorder="0" applyAlignment="0" applyProtection="0"/>
    <xf numFmtId="0" fontId="11" fillId="9" borderId="0" applyNumberFormat="0" applyBorder="0" applyAlignment="0" applyProtection="0"/>
    <xf numFmtId="0" fontId="11" fillId="13" borderId="0" applyNumberFormat="0" applyBorder="0" applyAlignment="0" applyProtection="0"/>
    <xf numFmtId="0" fontId="11" fillId="17" borderId="0" applyNumberFormat="0" applyBorder="0" applyAlignment="0" applyProtection="0"/>
    <xf numFmtId="0" fontId="11" fillId="21" borderId="0" applyNumberFormat="0" applyBorder="0" applyAlignment="0" applyProtection="0"/>
    <xf numFmtId="0" fontId="11" fillId="25" borderId="0" applyNumberFormat="0" applyBorder="0" applyAlignment="0" applyProtection="0"/>
    <xf numFmtId="0" fontId="11" fillId="29" borderId="0" applyNumberFormat="0" applyBorder="0" applyAlignment="0" applyProtection="0"/>
    <xf numFmtId="0" fontId="12" fillId="3" borderId="0" applyNumberFormat="0" applyBorder="0" applyAlignment="0" applyProtection="0"/>
    <xf numFmtId="0" fontId="13" fillId="6" borderId="1" applyNumberFormat="0" applyAlignment="0" applyProtection="0"/>
    <xf numFmtId="0" fontId="14" fillId="7" borderId="4" applyNumberFormat="0" applyAlignment="0" applyProtection="0"/>
    <xf numFmtId="0" fontId="15" fillId="0" borderId="0" applyNumberFormat="0" applyFill="0" applyBorder="0" applyAlignment="0" applyProtection="0"/>
    <xf numFmtId="0" fontId="16" fillId="2" borderId="0" applyNumberFormat="0" applyBorder="0" applyAlignment="0" applyProtection="0"/>
    <xf numFmtId="0" fontId="17" fillId="5" borderId="1" applyNumberFormat="0" applyAlignment="0" applyProtection="0"/>
    <xf numFmtId="0" fontId="18" fillId="0" borderId="3" applyNumberFormat="0" applyFill="0" applyAlignment="0" applyProtection="0"/>
    <xf numFmtId="0" fontId="19" fillId="4" borderId="0" applyNumberFormat="0" applyBorder="0" applyAlignment="0" applyProtection="0"/>
    <xf numFmtId="0" fontId="4" fillId="0" borderId="0"/>
    <xf numFmtId="0" fontId="5" fillId="0" borderId="0"/>
    <xf numFmtId="0" fontId="3" fillId="0" borderId="0"/>
    <xf numFmtId="0" fontId="10" fillId="8" borderId="5" applyNumberFormat="0" applyFont="0" applyAlignment="0" applyProtection="0"/>
    <xf numFmtId="0" fontId="20" fillId="6" borderId="2" applyNumberFormat="0" applyAlignment="0" applyProtection="0"/>
    <xf numFmtId="9" fontId="3" fillId="0" borderId="0" applyFont="0" applyFill="0" applyBorder="0" applyAlignment="0" applyProtection="0"/>
    <xf numFmtId="0" fontId="21" fillId="0" borderId="6" applyNumberFormat="0" applyFill="0" applyAlignment="0" applyProtection="0"/>
    <xf numFmtId="0" fontId="22" fillId="0" borderId="0" applyNumberFormat="0" applyFill="0" applyBorder="0" applyAlignment="0" applyProtection="0"/>
    <xf numFmtId="0" fontId="4" fillId="0" borderId="0"/>
    <xf numFmtId="43" fontId="4" fillId="0" borderId="0" applyFont="0" applyFill="0" applyBorder="0" applyAlignment="0" applyProtection="0"/>
    <xf numFmtId="0" fontId="4" fillId="0" borderId="0"/>
    <xf numFmtId="0" fontId="3" fillId="0" borderId="0"/>
    <xf numFmtId="9" fontId="10" fillId="0" borderId="0" applyFont="0" applyFill="0" applyBorder="0" applyAlignment="0" applyProtection="0"/>
    <xf numFmtId="0" fontId="26" fillId="0" borderId="0" applyNumberFormat="0" applyFill="0" applyBorder="0" applyAlignment="0" applyProtection="0"/>
  </cellStyleXfs>
  <cellXfs count="260">
    <xf numFmtId="0" fontId="0" fillId="0" borderId="0" xfId="0"/>
    <xf numFmtId="0" fontId="3" fillId="0" borderId="0" xfId="3"/>
    <xf numFmtId="3" fontId="0" fillId="0" borderId="0" xfId="0" applyNumberFormat="1"/>
    <xf numFmtId="2" fontId="0" fillId="0" borderId="0" xfId="0" applyNumberFormat="1" applyBorder="1"/>
    <xf numFmtId="0" fontId="0" fillId="0" borderId="0" xfId="0" applyBorder="1"/>
    <xf numFmtId="0" fontId="2" fillId="0" borderId="0" xfId="13" applyFont="1" applyFill="1"/>
    <xf numFmtId="0" fontId="1" fillId="0" borderId="0" xfId="13" applyFill="1" applyAlignment="1">
      <alignment wrapText="1"/>
    </xf>
    <xf numFmtId="0" fontId="1" fillId="0" borderId="0" xfId="13"/>
    <xf numFmtId="0" fontId="1" fillId="0" borderId="0" xfId="13" applyAlignment="1">
      <alignment wrapText="1"/>
    </xf>
    <xf numFmtId="167" fontId="1" fillId="0" borderId="0" xfId="14" applyNumberFormat="1" applyFont="1"/>
    <xf numFmtId="0" fontId="1" fillId="0" borderId="0" xfId="13" applyFont="1"/>
    <xf numFmtId="3" fontId="1" fillId="0" borderId="0" xfId="14" applyNumberFormat="1" applyFont="1"/>
    <xf numFmtId="3" fontId="1" fillId="0" borderId="0" xfId="13" applyNumberFormat="1"/>
    <xf numFmtId="0" fontId="1" fillId="0" borderId="0" xfId="13" applyFont="1" applyAlignment="1">
      <alignment wrapText="1"/>
    </xf>
    <xf numFmtId="0" fontId="1" fillId="0" borderId="0" xfId="13" applyAlignment="1">
      <alignment horizontal="right" wrapText="1"/>
    </xf>
    <xf numFmtId="0" fontId="1" fillId="0" borderId="0" xfId="13" applyFont="1" applyAlignment="1">
      <alignment horizontal="right" wrapText="1"/>
    </xf>
    <xf numFmtId="0" fontId="0" fillId="0" borderId="0" xfId="13" applyFont="1"/>
    <xf numFmtId="0" fontId="1" fillId="0" borderId="7" xfId="13" applyBorder="1" applyAlignment="1">
      <alignment wrapText="1"/>
    </xf>
    <xf numFmtId="0" fontId="0" fillId="0" borderId="7" xfId="13" applyFont="1" applyBorder="1" applyAlignment="1">
      <alignment wrapText="1"/>
    </xf>
    <xf numFmtId="0" fontId="1" fillId="0" borderId="7" xfId="13" applyBorder="1"/>
    <xf numFmtId="0" fontId="1" fillId="34" borderId="7" xfId="13" applyFill="1" applyBorder="1" applyAlignment="1">
      <alignment wrapText="1"/>
    </xf>
    <xf numFmtId="0" fontId="1" fillId="35" borderId="7" xfId="13" applyFill="1" applyBorder="1" applyAlignment="1">
      <alignment wrapText="1"/>
    </xf>
    <xf numFmtId="0" fontId="1" fillId="36" borderId="7" xfId="13" applyFill="1" applyBorder="1" applyAlignment="1">
      <alignment wrapText="1"/>
    </xf>
    <xf numFmtId="0" fontId="3" fillId="37" borderId="7" xfId="3" applyFill="1" applyBorder="1" applyAlignment="1">
      <alignment wrapText="1"/>
    </xf>
    <xf numFmtId="0" fontId="3" fillId="38" borderId="7" xfId="3" applyFill="1" applyBorder="1" applyAlignment="1">
      <alignment wrapText="1"/>
    </xf>
    <xf numFmtId="0" fontId="3" fillId="39" borderId="7" xfId="3" applyFill="1" applyBorder="1" applyAlignment="1">
      <alignment wrapText="1"/>
    </xf>
    <xf numFmtId="3" fontId="3" fillId="39" borderId="7" xfId="3" applyNumberFormat="1" applyFill="1" applyBorder="1" applyAlignment="1">
      <alignment wrapText="1"/>
    </xf>
    <xf numFmtId="0" fontId="3" fillId="40" borderId="7" xfId="3" applyFont="1" applyFill="1" applyBorder="1" applyAlignment="1">
      <alignment wrapText="1"/>
    </xf>
    <xf numFmtId="0" fontId="2" fillId="40" borderId="7" xfId="3" applyFont="1" applyFill="1" applyBorder="1" applyAlignment="1">
      <alignment wrapText="1"/>
    </xf>
    <xf numFmtId="0" fontId="2" fillId="0" borderId="17" xfId="13" applyFont="1" applyBorder="1" applyAlignment="1">
      <alignment wrapText="1"/>
    </xf>
    <xf numFmtId="0" fontId="2" fillId="35" borderId="18" xfId="13" applyFont="1" applyFill="1" applyBorder="1" applyAlignment="1">
      <alignment horizontal="center" wrapText="1"/>
    </xf>
    <xf numFmtId="3" fontId="2" fillId="37" borderId="18" xfId="3" applyNumberFormat="1" applyFont="1" applyFill="1" applyBorder="1" applyAlignment="1">
      <alignment horizontal="center"/>
    </xf>
    <xf numFmtId="0" fontId="0" fillId="0" borderId="9" xfId="13" applyFont="1" applyBorder="1" applyAlignment="1">
      <alignment wrapText="1"/>
    </xf>
    <xf numFmtId="0" fontId="2" fillId="40" borderId="10" xfId="3" applyFont="1" applyFill="1" applyBorder="1" applyAlignment="1">
      <alignment wrapText="1"/>
    </xf>
    <xf numFmtId="0" fontId="1" fillId="0" borderId="23" xfId="13" applyBorder="1" applyAlignment="1">
      <alignment wrapText="1"/>
    </xf>
    <xf numFmtId="3" fontId="1" fillId="0" borderId="0" xfId="13" applyNumberFormat="1" applyBorder="1"/>
    <xf numFmtId="0" fontId="1" fillId="0" borderId="0" xfId="13" applyBorder="1"/>
    <xf numFmtId="9" fontId="1" fillId="0" borderId="0" xfId="13" applyNumberFormat="1" applyBorder="1"/>
    <xf numFmtId="3" fontId="3" fillId="0" borderId="0" xfId="3" applyNumberFormat="1" applyBorder="1"/>
    <xf numFmtId="10" fontId="3" fillId="0" borderId="0" xfId="3" applyNumberFormat="1" applyBorder="1"/>
    <xf numFmtId="0" fontId="1" fillId="0" borderId="9" xfId="13" applyBorder="1" applyAlignment="1">
      <alignment horizontal="right" wrapText="1"/>
    </xf>
    <xf numFmtId="0" fontId="0" fillId="0" borderId="9" xfId="13" applyFont="1" applyBorder="1" applyAlignment="1">
      <alignment horizontal="right" wrapText="1"/>
    </xf>
    <xf numFmtId="0" fontId="1" fillId="0" borderId="20" xfId="13" applyBorder="1" applyAlignment="1">
      <alignment horizontal="right" wrapText="1"/>
    </xf>
    <xf numFmtId="0" fontId="1" fillId="0" borderId="7" xfId="13" applyBorder="1" applyAlignment="1">
      <alignment horizontal="right"/>
    </xf>
    <xf numFmtId="0" fontId="1" fillId="0" borderId="7" xfId="13" applyBorder="1" applyAlignment="1">
      <alignment horizontal="right" wrapText="1"/>
    </xf>
    <xf numFmtId="167" fontId="1" fillId="0" borderId="7" xfId="14" applyNumberFormat="1" applyFont="1" applyBorder="1"/>
    <xf numFmtId="0" fontId="0" fillId="0" borderId="7" xfId="13" applyFont="1" applyBorder="1" applyAlignment="1">
      <alignment horizontal="right" wrapText="1"/>
    </xf>
    <xf numFmtId="0" fontId="3" fillId="0" borderId="0" xfId="3" applyBorder="1"/>
    <xf numFmtId="10" fontId="0" fillId="39" borderId="7" xfId="2" applyNumberFormat="1" applyFont="1" applyFill="1" applyBorder="1"/>
    <xf numFmtId="0" fontId="23" fillId="0" borderId="17" xfId="55" applyFont="1" applyBorder="1" applyAlignment="1">
      <alignment horizontal="center" vertical="center"/>
    </xf>
    <xf numFmtId="0" fontId="23" fillId="0" borderId="18" xfId="55" applyFont="1" applyBorder="1" applyAlignment="1">
      <alignment horizontal="center" vertical="center" wrapText="1"/>
    </xf>
    <xf numFmtId="0" fontId="0" fillId="0" borderId="18" xfId="0" applyBorder="1" applyAlignment="1">
      <alignment horizontal="center" vertical="center" wrapText="1"/>
    </xf>
    <xf numFmtId="167" fontId="0" fillId="0" borderId="18" xfId="1" applyNumberFormat="1" applyFont="1" applyBorder="1" applyAlignment="1">
      <alignment horizontal="center" vertical="center" wrapText="1"/>
    </xf>
    <xf numFmtId="0" fontId="23" fillId="0" borderId="28" xfId="55" applyFont="1" applyBorder="1" applyAlignment="1">
      <alignment horizontal="center" vertical="center" wrapText="1"/>
    </xf>
    <xf numFmtId="167" fontId="23" fillId="0" borderId="29" xfId="56" applyNumberFormat="1" applyFont="1" applyBorder="1" applyAlignment="1">
      <alignment horizontal="center" vertical="center" wrapText="1"/>
    </xf>
    <xf numFmtId="167" fontId="23" fillId="0" borderId="30" xfId="56" applyNumberFormat="1" applyFont="1" applyBorder="1" applyAlignment="1">
      <alignment horizontal="center" vertical="center" wrapText="1"/>
    </xf>
    <xf numFmtId="167" fontId="23" fillId="0" borderId="31" xfId="56" applyNumberFormat="1" applyFont="1" applyBorder="1" applyAlignment="1">
      <alignment horizontal="center" vertical="center" wrapText="1"/>
    </xf>
    <xf numFmtId="167" fontId="23" fillId="0" borderId="32" xfId="55" applyNumberFormat="1" applyFont="1" applyBorder="1"/>
    <xf numFmtId="167" fontId="23" fillId="0" borderId="33" xfId="55" applyNumberFormat="1" applyFont="1" applyBorder="1"/>
    <xf numFmtId="10" fontId="0" fillId="0" borderId="24" xfId="0" applyNumberFormat="1" applyBorder="1"/>
    <xf numFmtId="167" fontId="23" fillId="0" borderId="34" xfId="55" applyNumberFormat="1" applyFont="1" applyBorder="1"/>
    <xf numFmtId="167" fontId="23" fillId="0" borderId="35" xfId="55" applyNumberFormat="1" applyFont="1" applyBorder="1"/>
    <xf numFmtId="10" fontId="0" fillId="0" borderId="16" xfId="0" applyNumberFormat="1" applyBorder="1"/>
    <xf numFmtId="167" fontId="23" fillId="0" borderId="0" xfId="55" applyNumberFormat="1" applyFont="1" applyBorder="1"/>
    <xf numFmtId="167" fontId="23" fillId="0" borderId="0" xfId="56" applyNumberFormat="1" applyFont="1" applyBorder="1"/>
    <xf numFmtId="10" fontId="0" fillId="0" borderId="0" xfId="0" applyNumberFormat="1" applyBorder="1"/>
    <xf numFmtId="9" fontId="0" fillId="0" borderId="0" xfId="2" applyFont="1" applyBorder="1"/>
    <xf numFmtId="167" fontId="23" fillId="0" borderId="0" xfId="55" applyNumberFormat="1" applyFont="1" applyFill="1" applyBorder="1"/>
    <xf numFmtId="0" fontId="24" fillId="41" borderId="7" xfId="57" quotePrefix="1" applyNumberFormat="1" applyFont="1" applyFill="1" applyBorder="1" applyAlignment="1">
      <alignment horizontal="center" vertical="center"/>
    </xf>
    <xf numFmtId="3" fontId="24" fillId="41" borderId="7" xfId="57" quotePrefix="1" applyNumberFormat="1" applyFont="1" applyFill="1" applyBorder="1" applyAlignment="1">
      <alignment horizontal="center" vertical="center" wrapText="1"/>
    </xf>
    <xf numFmtId="0" fontId="3" fillId="42" borderId="7" xfId="57" quotePrefix="1" applyNumberFormat="1" applyFont="1" applyFill="1" applyBorder="1" applyAlignment="1">
      <alignment horizontal="center"/>
    </xf>
    <xf numFmtId="3" fontId="3" fillId="43" borderId="7" xfId="57" quotePrefix="1" applyNumberFormat="1" applyFont="1" applyFill="1" applyBorder="1"/>
    <xf numFmtId="0" fontId="0" fillId="38" borderId="7" xfId="0" applyFill="1" applyBorder="1" applyAlignment="1">
      <alignment wrapText="1"/>
    </xf>
    <xf numFmtId="0" fontId="0" fillId="0" borderId="7" xfId="0" applyBorder="1"/>
    <xf numFmtId="0" fontId="25" fillId="0" borderId="0" xfId="0" applyFont="1" applyAlignment="1">
      <alignment vertical="center"/>
    </xf>
    <xf numFmtId="0" fontId="0" fillId="38" borderId="11" xfId="0" applyFill="1" applyBorder="1" applyAlignment="1">
      <alignment wrapText="1"/>
    </xf>
    <xf numFmtId="167" fontId="0" fillId="0" borderId="7" xfId="1" applyNumberFormat="1" applyFont="1" applyBorder="1"/>
    <xf numFmtId="167" fontId="0" fillId="33" borderId="7" xfId="1" applyNumberFormat="1" applyFont="1" applyFill="1" applyBorder="1"/>
    <xf numFmtId="167" fontId="0" fillId="38" borderId="7" xfId="1" applyNumberFormat="1" applyFont="1" applyFill="1" applyBorder="1" applyAlignment="1">
      <alignment wrapText="1"/>
    </xf>
    <xf numFmtId="0" fontId="0" fillId="0" borderId="37" xfId="0" applyBorder="1" applyAlignment="1">
      <alignment wrapText="1"/>
    </xf>
    <xf numFmtId="0" fontId="0" fillId="0" borderId="38" xfId="0" applyBorder="1" applyAlignment="1">
      <alignment wrapText="1"/>
    </xf>
    <xf numFmtId="167" fontId="0" fillId="0" borderId="40" xfId="1" applyNumberFormat="1" applyFont="1" applyBorder="1"/>
    <xf numFmtId="2" fontId="0" fillId="0" borderId="12" xfId="0" applyNumberFormat="1" applyBorder="1"/>
    <xf numFmtId="167" fontId="0" fillId="0" borderId="13" xfId="1" applyNumberFormat="1" applyFont="1" applyBorder="1"/>
    <xf numFmtId="0" fontId="26" fillId="0" borderId="0" xfId="60"/>
    <xf numFmtId="167" fontId="23" fillId="0" borderId="33" xfId="1" applyNumberFormat="1" applyFont="1" applyBorder="1"/>
    <xf numFmtId="167" fontId="23" fillId="0" borderId="35" xfId="1" applyNumberFormat="1" applyFont="1" applyBorder="1"/>
    <xf numFmtId="168" fontId="0" fillId="0" borderId="0" xfId="0" applyNumberFormat="1"/>
    <xf numFmtId="169" fontId="0" fillId="0" borderId="0" xfId="0" applyNumberFormat="1"/>
    <xf numFmtId="170" fontId="0" fillId="0" borderId="0" xfId="0" applyNumberFormat="1"/>
    <xf numFmtId="171" fontId="0" fillId="0" borderId="0" xfId="0" applyNumberFormat="1"/>
    <xf numFmtId="0" fontId="0" fillId="0" borderId="9" xfId="13" applyFont="1" applyBorder="1" applyAlignment="1">
      <alignment horizontal="right"/>
    </xf>
    <xf numFmtId="0" fontId="0" fillId="0" borderId="0" xfId="0" applyAlignment="1"/>
    <xf numFmtId="0" fontId="0" fillId="0" borderId="7" xfId="0" applyBorder="1" applyAlignment="1">
      <alignment wrapText="1"/>
    </xf>
    <xf numFmtId="0" fontId="0" fillId="0" borderId="7" xfId="0" applyBorder="1" applyAlignment="1"/>
    <xf numFmtId="3" fontId="0" fillId="0" borderId="7" xfId="0" applyNumberFormat="1" applyBorder="1" applyAlignment="1"/>
    <xf numFmtId="3" fontId="0" fillId="0" borderId="7" xfId="0" applyNumberFormat="1" applyBorder="1"/>
    <xf numFmtId="0" fontId="0" fillId="0" borderId="7" xfId="0" applyBorder="1" applyAlignment="1">
      <alignment horizontal="right"/>
    </xf>
    <xf numFmtId="3" fontId="1" fillId="34" borderId="7" xfId="13" applyNumberFormat="1" applyFill="1" applyBorder="1" applyAlignment="1"/>
    <xf numFmtId="3" fontId="1" fillId="34" borderId="7" xfId="13" applyNumberFormat="1" applyFont="1" applyFill="1" applyBorder="1" applyAlignment="1"/>
    <xf numFmtId="3" fontId="1" fillId="35" borderId="7" xfId="13" applyNumberFormat="1" applyFill="1" applyBorder="1" applyAlignment="1"/>
    <xf numFmtId="3" fontId="1" fillId="36" borderId="7" xfId="13" applyNumberFormat="1" applyFill="1" applyBorder="1" applyAlignment="1"/>
    <xf numFmtId="9" fontId="1" fillId="36" borderId="7" xfId="13" applyNumberFormat="1" applyFill="1" applyBorder="1" applyAlignment="1"/>
    <xf numFmtId="3" fontId="3" fillId="37" borderId="7" xfId="3" applyNumberFormat="1" applyFill="1" applyBorder="1" applyAlignment="1"/>
    <xf numFmtId="3" fontId="3" fillId="38" borderId="7" xfId="3" applyNumberFormat="1" applyFill="1" applyBorder="1" applyAlignment="1"/>
    <xf numFmtId="10" fontId="3" fillId="39" borderId="7" xfId="3" applyNumberFormat="1" applyFill="1" applyBorder="1" applyAlignment="1"/>
    <xf numFmtId="10" fontId="0" fillId="39" borderId="7" xfId="2" applyNumberFormat="1" applyFont="1" applyFill="1" applyBorder="1" applyAlignment="1"/>
    <xf numFmtId="3" fontId="3" fillId="39" borderId="7" xfId="3" applyNumberFormat="1" applyFill="1" applyBorder="1" applyAlignment="1"/>
    <xf numFmtId="3" fontId="1" fillId="40" borderId="7" xfId="13" applyNumberFormat="1" applyFill="1" applyBorder="1" applyAlignment="1"/>
    <xf numFmtId="3" fontId="1" fillId="40" borderId="10" xfId="13" applyNumberFormat="1" applyFill="1" applyBorder="1" applyAlignment="1"/>
    <xf numFmtId="0" fontId="0" fillId="0" borderId="9" xfId="13" applyFont="1" applyBorder="1" applyAlignment="1">
      <alignment horizontal="center" wrapText="1"/>
    </xf>
    <xf numFmtId="3" fontId="0" fillId="34" borderId="7" xfId="0" applyNumberFormat="1" applyFill="1" applyBorder="1"/>
    <xf numFmtId="3" fontId="0" fillId="35" borderId="7" xfId="0" applyNumberFormat="1" applyFill="1" applyBorder="1"/>
    <xf numFmtId="3" fontId="0" fillId="36" borderId="7" xfId="0" applyNumberFormat="1" applyFill="1" applyBorder="1"/>
    <xf numFmtId="3" fontId="0" fillId="37" borderId="7" xfId="0" applyNumberFormat="1" applyFill="1" applyBorder="1"/>
    <xf numFmtId="3" fontId="0" fillId="38" borderId="7" xfId="0" applyNumberFormat="1" applyFill="1" applyBorder="1"/>
    <xf numFmtId="3" fontId="0" fillId="39" borderId="7" xfId="0" applyNumberFormat="1" applyFill="1" applyBorder="1"/>
    <xf numFmtId="3" fontId="1" fillId="34" borderId="7" xfId="13" applyNumberFormat="1" applyFill="1" applyBorder="1"/>
    <xf numFmtId="3" fontId="1" fillId="34" borderId="7" xfId="13" applyNumberFormat="1" applyFont="1" applyFill="1" applyBorder="1"/>
    <xf numFmtId="3" fontId="1" fillId="34" borderId="21" xfId="13" applyNumberFormat="1" applyFill="1" applyBorder="1"/>
    <xf numFmtId="0" fontId="1" fillId="34" borderId="21" xfId="13" applyFill="1" applyBorder="1"/>
    <xf numFmtId="3" fontId="1" fillId="35" borderId="7" xfId="13" applyNumberFormat="1" applyFill="1" applyBorder="1"/>
    <xf numFmtId="3" fontId="1" fillId="35" borderId="21" xfId="13" applyNumberFormat="1" applyFill="1" applyBorder="1"/>
    <xf numFmtId="3" fontId="1" fillId="36" borderId="7" xfId="13" applyNumberFormat="1" applyFill="1" applyBorder="1"/>
    <xf numFmtId="9" fontId="1" fillId="36" borderId="7" xfId="13" applyNumberFormat="1" applyFill="1" applyBorder="1"/>
    <xf numFmtId="3" fontId="1" fillId="36" borderId="21" xfId="13" applyNumberFormat="1" applyFill="1" applyBorder="1"/>
    <xf numFmtId="9" fontId="1" fillId="36" borderId="21" xfId="13" applyNumberFormat="1" applyFill="1" applyBorder="1"/>
    <xf numFmtId="3" fontId="3" fillId="37" borderId="7" xfId="3" applyNumberFormat="1" applyFill="1" applyBorder="1"/>
    <xf numFmtId="3" fontId="3" fillId="37" borderId="21" xfId="3" applyNumberFormat="1" applyFill="1" applyBorder="1"/>
    <xf numFmtId="3" fontId="3" fillId="38" borderId="7" xfId="3" applyNumberFormat="1" applyFill="1" applyBorder="1"/>
    <xf numFmtId="3" fontId="3" fillId="38" borderId="21" xfId="3" applyNumberFormat="1" applyFill="1" applyBorder="1"/>
    <xf numFmtId="10" fontId="3" fillId="39" borderId="7" xfId="3" applyNumberFormat="1" applyFill="1" applyBorder="1"/>
    <xf numFmtId="3" fontId="3" fillId="39" borderId="7" xfId="3" applyNumberFormat="1" applyFill="1" applyBorder="1"/>
    <xf numFmtId="10" fontId="3" fillId="39" borderId="21" xfId="3" applyNumberFormat="1" applyFill="1" applyBorder="1"/>
    <xf numFmtId="3" fontId="3" fillId="39" borderId="21" xfId="3" applyNumberFormat="1" applyFill="1" applyBorder="1"/>
    <xf numFmtId="3" fontId="1" fillId="40" borderId="7" xfId="13" applyNumberFormat="1" applyFill="1" applyBorder="1"/>
    <xf numFmtId="3" fontId="1" fillId="40" borderId="10" xfId="13" applyNumberFormat="1" applyFill="1" applyBorder="1"/>
    <xf numFmtId="3" fontId="1" fillId="40" borderId="21" xfId="13" applyNumberFormat="1" applyFill="1" applyBorder="1"/>
    <xf numFmtId="3" fontId="1" fillId="40" borderId="22" xfId="13" applyNumberFormat="1" applyFill="1" applyBorder="1"/>
    <xf numFmtId="0" fontId="0" fillId="33" borderId="0" xfId="0" applyFill="1"/>
    <xf numFmtId="167" fontId="0" fillId="0" borderId="43" xfId="1" applyNumberFormat="1" applyFont="1" applyBorder="1"/>
    <xf numFmtId="167" fontId="0" fillId="0" borderId="44" xfId="1" applyNumberFormat="1" applyFont="1" applyBorder="1"/>
    <xf numFmtId="167" fontId="0" fillId="0" borderId="45" xfId="1" applyNumberFormat="1" applyFont="1" applyBorder="1"/>
    <xf numFmtId="167" fontId="0" fillId="0" borderId="46" xfId="1" applyNumberFormat="1" applyFont="1" applyBorder="1"/>
    <xf numFmtId="167" fontId="0" fillId="0" borderId="47" xfId="1" applyNumberFormat="1" applyFont="1" applyBorder="1"/>
    <xf numFmtId="167" fontId="23" fillId="0" borderId="48" xfId="1" applyNumberFormat="1" applyFont="1" applyBorder="1" applyAlignment="1">
      <alignment horizontal="center" vertical="center" wrapText="1"/>
    </xf>
    <xf numFmtId="167" fontId="23" fillId="0" borderId="49" xfId="1" applyNumberFormat="1" applyFont="1" applyBorder="1" applyAlignment="1">
      <alignment horizontal="center" vertical="center" wrapText="1"/>
    </xf>
    <xf numFmtId="167" fontId="23" fillId="0" borderId="50" xfId="1" applyNumberFormat="1" applyFont="1" applyBorder="1" applyAlignment="1">
      <alignment horizontal="center" vertical="center" wrapText="1"/>
    </xf>
    <xf numFmtId="167" fontId="23" fillId="0" borderId="42" xfId="1" applyNumberFormat="1" applyFont="1" applyBorder="1" applyAlignment="1">
      <alignment horizontal="center" vertical="center" wrapText="1"/>
    </xf>
    <xf numFmtId="167" fontId="0" fillId="0" borderId="51" xfId="1" applyNumberFormat="1" applyFont="1" applyBorder="1"/>
    <xf numFmtId="167" fontId="0" fillId="0" borderId="52" xfId="1" applyNumberFormat="1" applyFont="1" applyBorder="1"/>
    <xf numFmtId="167" fontId="0" fillId="0" borderId="53" xfId="1" applyNumberFormat="1" applyFont="1" applyBorder="1"/>
    <xf numFmtId="0" fontId="23" fillId="0" borderId="0" xfId="3" applyFont="1"/>
    <xf numFmtId="0" fontId="23" fillId="0" borderId="14" xfId="3" applyFont="1" applyBorder="1"/>
    <xf numFmtId="0" fontId="23" fillId="0" borderId="23" xfId="3" applyFont="1" applyBorder="1"/>
    <xf numFmtId="0" fontId="23" fillId="0" borderId="7" xfId="3" applyFont="1" applyBorder="1" applyAlignment="1">
      <alignment horizontal="center"/>
    </xf>
    <xf numFmtId="0" fontId="23" fillId="0" borderId="7" xfId="3" applyFont="1" applyFill="1" applyBorder="1" applyAlignment="1">
      <alignment horizontal="center"/>
    </xf>
    <xf numFmtId="0" fontId="23" fillId="0" borderId="10" xfId="3" applyFont="1" applyBorder="1" applyAlignment="1">
      <alignment horizontal="center"/>
    </xf>
    <xf numFmtId="3" fontId="23" fillId="0" borderId="7" xfId="3" applyNumberFormat="1" applyFont="1" applyBorder="1"/>
    <xf numFmtId="3" fontId="23" fillId="0" borderId="10" xfId="3" applyNumberFormat="1" applyFont="1" applyBorder="1"/>
    <xf numFmtId="0" fontId="23" fillId="0" borderId="15" xfId="3" applyFont="1" applyFill="1" applyBorder="1"/>
    <xf numFmtId="3" fontId="23" fillId="0" borderId="21" xfId="3" applyNumberFormat="1" applyFont="1" applyBorder="1"/>
    <xf numFmtId="3" fontId="23" fillId="0" borderId="22" xfId="3" applyNumberFormat="1" applyFont="1" applyBorder="1"/>
    <xf numFmtId="0" fontId="23" fillId="0" borderId="0" xfId="3" applyFont="1" applyFill="1" applyBorder="1"/>
    <xf numFmtId="0" fontId="23" fillId="0" borderId="0" xfId="3" applyFont="1" applyBorder="1"/>
    <xf numFmtId="0" fontId="23" fillId="0" borderId="15" xfId="3" applyFont="1" applyBorder="1"/>
    <xf numFmtId="0" fontId="23" fillId="0" borderId="7" xfId="3" applyFont="1" applyBorder="1"/>
    <xf numFmtId="0" fontId="23" fillId="0" borderId="10" xfId="3" applyFont="1" applyBorder="1"/>
    <xf numFmtId="0" fontId="23" fillId="0" borderId="7" xfId="3" applyFont="1" applyBorder="1" applyAlignment="1">
      <alignment horizontal="center" wrapText="1"/>
    </xf>
    <xf numFmtId="0" fontId="23" fillId="0" borderId="10" xfId="3" applyFont="1" applyBorder="1" applyAlignment="1">
      <alignment horizontal="center" wrapText="1"/>
    </xf>
    <xf numFmtId="0" fontId="23" fillId="0" borderId="10" xfId="3" applyFont="1" applyBorder="1" applyAlignment="1">
      <alignment wrapText="1"/>
    </xf>
    <xf numFmtId="0" fontId="23" fillId="0" borderId="22" xfId="3" applyFont="1" applyBorder="1"/>
    <xf numFmtId="0" fontId="0" fillId="0" borderId="0" xfId="0" applyFont="1"/>
    <xf numFmtId="0" fontId="2" fillId="0" borderId="7" xfId="0" applyFont="1" applyBorder="1" applyAlignment="1">
      <alignment horizontal="left"/>
    </xf>
    <xf numFmtId="164" fontId="2" fillId="0" borderId="7" xfId="0" applyNumberFormat="1" applyFont="1" applyBorder="1" applyAlignment="1">
      <alignment horizontal="left" wrapText="1"/>
    </xf>
    <xf numFmtId="49" fontId="2" fillId="0" borderId="7" xfId="0" applyNumberFormat="1" applyFont="1" applyBorder="1" applyAlignment="1">
      <alignment wrapText="1"/>
    </xf>
    <xf numFmtId="0" fontId="2" fillId="0" borderId="7" xfId="0" applyFont="1" applyBorder="1" applyAlignment="1">
      <alignment horizontal="left" wrapText="1"/>
    </xf>
    <xf numFmtId="3" fontId="2" fillId="0" borderId="7" xfId="0" applyNumberFormat="1" applyFont="1" applyBorder="1" applyAlignment="1">
      <alignment horizontal="left" wrapText="1"/>
    </xf>
    <xf numFmtId="165" fontId="2" fillId="0" borderId="7" xfId="0" applyNumberFormat="1" applyFont="1" applyBorder="1" applyAlignment="1">
      <alignment horizontal="left" wrapText="1"/>
    </xf>
    <xf numFmtId="166" fontId="2" fillId="0" borderId="7" xfId="0" applyNumberFormat="1" applyFont="1" applyBorder="1" applyAlignment="1">
      <alignment horizontal="left" wrapText="1"/>
    </xf>
    <xf numFmtId="0" fontId="23" fillId="0" borderId="0" xfId="4" quotePrefix="1" applyNumberFormat="1" applyFont="1"/>
    <xf numFmtId="3" fontId="0" fillId="0" borderId="0" xfId="1" applyNumberFormat="1" applyFont="1"/>
    <xf numFmtId="0" fontId="23" fillId="0" borderId="0" xfId="4" applyFont="1"/>
    <xf numFmtId="43" fontId="0" fillId="0" borderId="0" xfId="1" applyFont="1"/>
    <xf numFmtId="3" fontId="0" fillId="0" borderId="0" xfId="0" applyNumberFormat="1" applyFont="1"/>
    <xf numFmtId="0" fontId="23" fillId="0" borderId="0" xfId="6" applyFont="1"/>
    <xf numFmtId="3" fontId="23" fillId="0" borderId="0" xfId="7" applyNumberFormat="1" applyFont="1"/>
    <xf numFmtId="0" fontId="23" fillId="0" borderId="0" xfId="7" applyFont="1"/>
    <xf numFmtId="0" fontId="23" fillId="0" borderId="0" xfId="6" applyFont="1" applyFill="1"/>
    <xf numFmtId="3" fontId="23" fillId="0" borderId="8" xfId="7" applyNumberFormat="1" applyFont="1" applyBorder="1"/>
    <xf numFmtId="3" fontId="28" fillId="0" borderId="0" xfId="8" applyNumberFormat="1" applyFont="1" applyFill="1" applyBorder="1" applyAlignment="1">
      <alignment horizontal="right" wrapText="1"/>
    </xf>
    <xf numFmtId="0" fontId="2" fillId="0" borderId="7" xfId="7" applyFont="1" applyBorder="1" applyAlignment="1">
      <alignment horizontal="left"/>
    </xf>
    <xf numFmtId="164" fontId="2" fillId="0" borderId="7" xfId="7" applyNumberFormat="1" applyFont="1" applyBorder="1" applyAlignment="1">
      <alignment horizontal="left" wrapText="1"/>
    </xf>
    <xf numFmtId="49" fontId="2" fillId="0" borderId="7" xfId="7" applyNumberFormat="1" applyFont="1" applyBorder="1" applyAlignment="1">
      <alignment wrapText="1"/>
    </xf>
    <xf numFmtId="0" fontId="2" fillId="0" borderId="7" xfId="7" applyFont="1" applyBorder="1" applyAlignment="1">
      <alignment horizontal="left" wrapText="1"/>
    </xf>
    <xf numFmtId="165" fontId="2" fillId="0" borderId="7" xfId="7" applyNumberFormat="1" applyFont="1" applyBorder="1" applyAlignment="1">
      <alignment horizontal="left" wrapText="1"/>
    </xf>
    <xf numFmtId="166" fontId="2" fillId="0" borderId="7" xfId="7" applyNumberFormat="1" applyFont="1" applyBorder="1" applyAlignment="1">
      <alignment horizontal="left" wrapText="1"/>
    </xf>
    <xf numFmtId="0" fontId="1" fillId="0" borderId="0" xfId="0" applyFont="1"/>
    <xf numFmtId="0" fontId="23" fillId="0" borderId="0" xfId="7" applyFont="1" applyBorder="1" applyAlignment="1"/>
    <xf numFmtId="0" fontId="28" fillId="0" borderId="0" xfId="9" applyNumberFormat="1" applyFont="1" applyFill="1" applyBorder="1" applyAlignment="1" applyProtection="1">
      <alignment horizontal="left"/>
    </xf>
    <xf numFmtId="0" fontId="28" fillId="0" borderId="0" xfId="9" applyNumberFormat="1" applyFont="1" applyFill="1" applyBorder="1" applyAlignment="1" applyProtection="1">
      <alignment horizontal="right"/>
    </xf>
    <xf numFmtId="3" fontId="28" fillId="0" borderId="0" xfId="10" applyNumberFormat="1" applyFont="1" applyFill="1" applyBorder="1" applyAlignment="1" applyProtection="1">
      <alignment horizontal="right"/>
    </xf>
    <xf numFmtId="0" fontId="23" fillId="0" borderId="0" xfId="11" applyFont="1" applyBorder="1" applyAlignment="1"/>
    <xf numFmtId="3" fontId="23" fillId="0" borderId="0" xfId="11" applyNumberFormat="1" applyFont="1" applyBorder="1" applyAlignment="1"/>
    <xf numFmtId="0" fontId="23" fillId="0" borderId="0" xfId="6" applyFont="1" applyBorder="1" applyAlignment="1"/>
    <xf numFmtId="0" fontId="23" fillId="0" borderId="0" xfId="7" applyFont="1" applyFill="1" applyBorder="1" applyAlignment="1"/>
    <xf numFmtId="3" fontId="28" fillId="0" borderId="0" xfId="12" applyNumberFormat="1" applyFont="1" applyFill="1" applyBorder="1" applyAlignment="1" applyProtection="1">
      <alignment horizontal="right"/>
    </xf>
    <xf numFmtId="3" fontId="23" fillId="0" borderId="0" xfId="6" applyNumberFormat="1" applyFont="1" applyBorder="1" applyAlignment="1"/>
    <xf numFmtId="0" fontId="23" fillId="0" borderId="0" xfId="6" applyFont="1" applyFill="1" applyBorder="1" applyAlignment="1"/>
    <xf numFmtId="0" fontId="28" fillId="0" borderId="0" xfId="12" applyFont="1" applyFill="1" applyBorder="1" applyAlignment="1"/>
    <xf numFmtId="43" fontId="23" fillId="0" borderId="0" xfId="1" applyFont="1" applyBorder="1" applyAlignment="1"/>
    <xf numFmtId="3" fontId="28" fillId="0" borderId="0" xfId="12" applyNumberFormat="1" applyFont="1" applyBorder="1" applyAlignment="1"/>
    <xf numFmtId="0" fontId="23" fillId="0" borderId="0" xfId="11" applyFont="1" applyFill="1" applyBorder="1" applyAlignment="1"/>
    <xf numFmtId="0" fontId="2" fillId="0" borderId="7" xfId="9" applyFont="1" applyBorder="1" applyAlignment="1">
      <alignment horizontal="left"/>
    </xf>
    <xf numFmtId="164" fontId="2" fillId="0" borderId="7" xfId="9" applyNumberFormat="1" applyFont="1" applyBorder="1" applyAlignment="1">
      <alignment horizontal="left" wrapText="1"/>
    </xf>
    <xf numFmtId="49" fontId="2" fillId="0" borderId="7" xfId="9" applyNumberFormat="1" applyFont="1" applyBorder="1" applyAlignment="1">
      <alignment wrapText="1"/>
    </xf>
    <xf numFmtId="0" fontId="2" fillId="0" borderId="7" xfId="9" applyFont="1" applyBorder="1" applyAlignment="1">
      <alignment horizontal="left" wrapText="1"/>
    </xf>
    <xf numFmtId="2" fontId="2" fillId="0" borderId="7" xfId="0" applyNumberFormat="1" applyFont="1" applyBorder="1" applyAlignment="1">
      <alignment horizontal="left" wrapText="1"/>
    </xf>
    <xf numFmtId="0" fontId="1" fillId="0" borderId="0" xfId="9" applyFont="1" applyBorder="1"/>
    <xf numFmtId="49" fontId="1" fillId="0" borderId="0" xfId="9" applyNumberFormat="1" applyFont="1" applyBorder="1" applyAlignment="1"/>
    <xf numFmtId="164" fontId="1" fillId="0" borderId="0" xfId="9" applyNumberFormat="1" applyFont="1" applyBorder="1"/>
    <xf numFmtId="3" fontId="1" fillId="0" borderId="0" xfId="9" applyNumberFormat="1" applyFont="1" applyBorder="1"/>
    <xf numFmtId="165" fontId="1" fillId="0" borderId="0" xfId="0" applyNumberFormat="1" applyFont="1" applyBorder="1"/>
    <xf numFmtId="3" fontId="1" fillId="0" borderId="0" xfId="0" applyNumberFormat="1" applyFont="1" applyBorder="1"/>
    <xf numFmtId="0" fontId="1" fillId="0" borderId="0" xfId="0" applyFont="1" applyBorder="1"/>
    <xf numFmtId="165" fontId="1" fillId="0" borderId="0" xfId="9" applyNumberFormat="1" applyFont="1" applyBorder="1"/>
    <xf numFmtId="167" fontId="1" fillId="0" borderId="0" xfId="1" applyNumberFormat="1" applyFont="1" applyBorder="1"/>
    <xf numFmtId="43" fontId="1" fillId="0" borderId="0" xfId="1" applyFont="1" applyBorder="1"/>
    <xf numFmtId="167" fontId="29" fillId="0" borderId="0" xfId="1" applyNumberFormat="1" applyFont="1"/>
    <xf numFmtId="0" fontId="0" fillId="0" borderId="0" xfId="9" applyFont="1" applyBorder="1"/>
    <xf numFmtId="49" fontId="0" fillId="0" borderId="0" xfId="9" applyNumberFormat="1" applyFont="1" applyBorder="1" applyAlignment="1"/>
    <xf numFmtId="165" fontId="0" fillId="0" borderId="0" xfId="0" applyNumberFormat="1" applyFont="1"/>
    <xf numFmtId="3" fontId="0" fillId="0" borderId="0" xfId="0" applyNumberFormat="1" applyFont="1" applyBorder="1"/>
    <xf numFmtId="0" fontId="0" fillId="0" borderId="0" xfId="0" applyFont="1" applyBorder="1" applyAlignment="1"/>
    <xf numFmtId="0" fontId="0" fillId="0" borderId="0" xfId="9" applyFont="1" applyBorder="1" applyAlignment="1"/>
    <xf numFmtId="164" fontId="0" fillId="0" borderId="0" xfId="0" applyNumberFormat="1" applyFont="1" applyBorder="1" applyAlignment="1"/>
    <xf numFmtId="3" fontId="28" fillId="0" borderId="0" xfId="0" applyNumberFormat="1" applyFont="1" applyFill="1" applyBorder="1" applyAlignment="1" applyProtection="1">
      <alignment horizontal="right"/>
    </xf>
    <xf numFmtId="2" fontId="0" fillId="0" borderId="0" xfId="0" applyNumberFormat="1" applyFont="1" applyBorder="1" applyAlignment="1"/>
    <xf numFmtId="167" fontId="0" fillId="0" borderId="0" xfId="1" applyNumberFormat="1" applyFont="1" applyBorder="1" applyAlignment="1"/>
    <xf numFmtId="3" fontId="0" fillId="0" borderId="0" xfId="0" applyNumberFormat="1" applyFont="1" applyBorder="1" applyAlignment="1"/>
    <xf numFmtId="167" fontId="28" fillId="0" borderId="0" xfId="1" applyNumberFormat="1" applyFont="1" applyBorder="1" applyAlignment="1"/>
    <xf numFmtId="3" fontId="0" fillId="0" borderId="0" xfId="0" applyNumberFormat="1" applyFont="1" applyFill="1" applyBorder="1" applyAlignment="1"/>
    <xf numFmtId="0" fontId="26" fillId="0" borderId="0" xfId="60" applyAlignment="1">
      <alignment horizontal="left" vertical="center" readingOrder="1"/>
    </xf>
    <xf numFmtId="0" fontId="2" fillId="34" borderId="18" xfId="13" applyFont="1" applyFill="1" applyBorder="1" applyAlignment="1">
      <alignment horizontal="center"/>
    </xf>
    <xf numFmtId="3" fontId="2" fillId="36" borderId="18" xfId="13" applyNumberFormat="1" applyFont="1" applyFill="1" applyBorder="1" applyAlignment="1">
      <alignment horizontal="center"/>
    </xf>
    <xf numFmtId="3" fontId="2" fillId="38" borderId="18" xfId="3" applyNumberFormat="1" applyFont="1" applyFill="1" applyBorder="1" applyAlignment="1">
      <alignment horizontal="center"/>
    </xf>
    <xf numFmtId="0" fontId="2" fillId="39" borderId="18" xfId="3" applyFont="1" applyFill="1" applyBorder="1" applyAlignment="1">
      <alignment horizontal="center"/>
    </xf>
    <xf numFmtId="0" fontId="2" fillId="40" borderId="18" xfId="3" applyFont="1" applyFill="1" applyBorder="1" applyAlignment="1">
      <alignment horizontal="center"/>
    </xf>
    <xf numFmtId="0" fontId="2" fillId="40" borderId="19" xfId="3" applyFont="1" applyFill="1" applyBorder="1" applyAlignment="1">
      <alignment horizontal="center"/>
    </xf>
    <xf numFmtId="0" fontId="23" fillId="0" borderId="18" xfId="3" applyFont="1" applyBorder="1" applyAlignment="1">
      <alignment horizontal="center"/>
    </xf>
    <xf numFmtId="0" fontId="23" fillId="0" borderId="19" xfId="3" applyFont="1" applyBorder="1" applyAlignment="1">
      <alignment horizontal="center"/>
    </xf>
    <xf numFmtId="0" fontId="23" fillId="0" borderId="25" xfId="3" applyFont="1" applyBorder="1" applyAlignment="1">
      <alignment horizontal="center"/>
    </xf>
    <xf numFmtId="0" fontId="23" fillId="0" borderId="26" xfId="3" applyFont="1" applyBorder="1" applyAlignment="1">
      <alignment horizontal="center"/>
    </xf>
    <xf numFmtId="0" fontId="23" fillId="0" borderId="27" xfId="3" applyFont="1" applyBorder="1" applyAlignment="1">
      <alignment horizontal="center"/>
    </xf>
    <xf numFmtId="0" fontId="0" fillId="0" borderId="36" xfId="0" applyBorder="1" applyAlignment="1">
      <alignment horizontal="center"/>
    </xf>
    <xf numFmtId="0" fontId="0" fillId="0" borderId="37" xfId="0" applyBorder="1" applyAlignment="1">
      <alignment horizontal="center"/>
    </xf>
    <xf numFmtId="0" fontId="0" fillId="0" borderId="39" xfId="0" applyBorder="1" applyAlignment="1">
      <alignment horizontal="right"/>
    </xf>
    <xf numFmtId="0" fontId="0" fillId="0" borderId="0" xfId="0" applyBorder="1" applyAlignment="1">
      <alignment horizontal="right"/>
    </xf>
    <xf numFmtId="0" fontId="0" fillId="0" borderId="41" xfId="0" applyBorder="1" applyAlignment="1">
      <alignment horizontal="right" wrapText="1"/>
    </xf>
    <xf numFmtId="0" fontId="0" fillId="0" borderId="12" xfId="0" applyBorder="1" applyAlignment="1">
      <alignment horizontal="right" wrapText="1"/>
    </xf>
  </cellXfs>
  <cellStyles count="61">
    <cellStyle name="20% - Accent1 2" xfId="15"/>
    <cellStyle name="20% - Accent2 2" xfId="16"/>
    <cellStyle name="20% - Accent3 2" xfId="17"/>
    <cellStyle name="20% - Accent4 2" xfId="18"/>
    <cellStyle name="20% - Accent5 2" xfId="19"/>
    <cellStyle name="20% - Accent6 2" xfId="20"/>
    <cellStyle name="40% - Accent1 2" xfId="21"/>
    <cellStyle name="40% - Accent2 2" xfId="22"/>
    <cellStyle name="40% - Accent3 2" xfId="23"/>
    <cellStyle name="40% - Accent4 2" xfId="24"/>
    <cellStyle name="40% - Accent5 2" xfId="25"/>
    <cellStyle name="40% - Accent6 2" xfId="26"/>
    <cellStyle name="60% - Accent1 2" xfId="27"/>
    <cellStyle name="60% - Accent2 2" xfId="28"/>
    <cellStyle name="60% - Accent3 2" xfId="29"/>
    <cellStyle name="60% - Accent4 2" xfId="30"/>
    <cellStyle name="60% - Accent5 2" xfId="31"/>
    <cellStyle name="60% - Accent6 2" xfId="32"/>
    <cellStyle name="Accent1 2" xfId="33"/>
    <cellStyle name="Accent2 2" xfId="34"/>
    <cellStyle name="Accent3 2" xfId="35"/>
    <cellStyle name="Accent4 2" xfId="36"/>
    <cellStyle name="Accent5 2" xfId="37"/>
    <cellStyle name="Accent6 2" xfId="38"/>
    <cellStyle name="Bad 2" xfId="39"/>
    <cellStyle name="Calculation 2" xfId="40"/>
    <cellStyle name="Check Cell 2" xfId="41"/>
    <cellStyle name="Comma" xfId="1" builtinId="3"/>
    <cellStyle name="Comma 2" xfId="14"/>
    <cellStyle name="Comma 2 2" xfId="56"/>
    <cellStyle name="Explanatory Text 2" xfId="42"/>
    <cellStyle name="Good 2" xfId="43"/>
    <cellStyle name="Hyperlink" xfId="60" builtinId="8"/>
    <cellStyle name="Input 2" xfId="44"/>
    <cellStyle name="Linked Cell 2" xfId="45"/>
    <cellStyle name="Neutral 2" xfId="46"/>
    <cellStyle name="Normal" xfId="0" builtinId="0"/>
    <cellStyle name="Normal 10" xfId="47"/>
    <cellStyle name="Normal 10 2" xfId="57"/>
    <cellStyle name="Normal 2" xfId="3"/>
    <cellStyle name="Normal 2 2" xfId="7"/>
    <cellStyle name="Normal 2 2 2" xfId="55"/>
    <cellStyle name="Normal 2 3" xfId="58"/>
    <cellStyle name="Normal 3" xfId="48"/>
    <cellStyle name="Normal 3 2" xfId="6"/>
    <cellStyle name="Normal 3 2 2" xfId="49"/>
    <cellStyle name="Normal 3 2 3" xfId="11"/>
    <cellStyle name="Normal 3 3" xfId="9"/>
    <cellStyle name="Normal 3 4" xfId="5"/>
    <cellStyle name="Normal 4" xfId="10"/>
    <cellStyle name="Normal 5" xfId="12"/>
    <cellStyle name="Normal 6" xfId="13"/>
    <cellStyle name="Normal_eGRID method exist affected" xfId="8"/>
    <cellStyle name="Normal_Sheet1 2" xfId="4"/>
    <cellStyle name="Note 2" xfId="50"/>
    <cellStyle name="Output 2" xfId="51"/>
    <cellStyle name="Percent" xfId="2" builtinId="5"/>
    <cellStyle name="Percent 2" xfId="59"/>
    <cellStyle name="Percent 26" xfId="52"/>
    <cellStyle name="Total 2" xfId="53"/>
    <cellStyle name="Warning Text 2" xfId="5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5"/>
    </mc:Choice>
    <mc:Fallback>
      <c:style val="5"/>
    </mc:Fallback>
  </mc:AlternateContent>
  <c:chart>
    <c:title>
      <c:tx>
        <c:rich>
          <a:bodyPr/>
          <a:lstStyle/>
          <a:p>
            <a:pPr>
              <a:defRPr/>
            </a:pPr>
            <a:r>
              <a:rPr lang="en-US"/>
              <a:t>Generation (MWh)</a:t>
            </a:r>
          </a:p>
        </c:rich>
      </c:tx>
      <c:overlay val="0"/>
    </c:title>
    <c:autoTitleDeleted val="0"/>
    <c:plotArea>
      <c:layout/>
      <c:areaChart>
        <c:grouping val="stacked"/>
        <c:varyColors val="0"/>
        <c:ser>
          <c:idx val="0"/>
          <c:order val="0"/>
          <c:tx>
            <c:strRef>
              <c:f>'Base Year Summary (slides 9)'!$A$4</c:f>
              <c:strCache>
                <c:ptCount val="1"/>
                <c:pt idx="0">
                  <c:v>COAL</c:v>
                </c:pt>
              </c:strCache>
            </c:strRef>
          </c:tx>
          <c:cat>
            <c:numRef>
              <c:f>'Base Year Summary (slides 9)'!$B$3:$F$3</c:f>
              <c:numCache>
                <c:formatCode>General</c:formatCode>
                <c:ptCount val="5"/>
                <c:pt idx="0">
                  <c:v>2009</c:v>
                </c:pt>
                <c:pt idx="1">
                  <c:v>2010</c:v>
                </c:pt>
                <c:pt idx="2">
                  <c:v>2011</c:v>
                </c:pt>
                <c:pt idx="3">
                  <c:v>2012</c:v>
                </c:pt>
                <c:pt idx="4">
                  <c:v>2013</c:v>
                </c:pt>
              </c:numCache>
            </c:numRef>
          </c:cat>
          <c:val>
            <c:numRef>
              <c:f>'Base Year Summary (slides 9)'!$B$4:$F$4</c:f>
              <c:numCache>
                <c:formatCode>#,##0</c:formatCode>
                <c:ptCount val="5"/>
                <c:pt idx="0">
                  <c:v>25021209</c:v>
                </c:pt>
                <c:pt idx="1">
                  <c:v>28072484</c:v>
                </c:pt>
                <c:pt idx="2">
                  <c:v>29363619</c:v>
                </c:pt>
                <c:pt idx="3">
                  <c:v>28378831</c:v>
                </c:pt>
                <c:pt idx="4">
                  <c:v>31859866</c:v>
                </c:pt>
              </c:numCache>
            </c:numRef>
          </c:val>
        </c:ser>
        <c:ser>
          <c:idx val="1"/>
          <c:order val="1"/>
          <c:tx>
            <c:strRef>
              <c:f>'Base Year Summary (slides 9)'!$A$5</c:f>
              <c:strCache>
                <c:ptCount val="1"/>
                <c:pt idx="0">
                  <c:v>NGCC</c:v>
                </c:pt>
              </c:strCache>
            </c:strRef>
          </c:tx>
          <c:cat>
            <c:numRef>
              <c:f>'Base Year Summary (slides 9)'!$B$3:$F$3</c:f>
              <c:numCache>
                <c:formatCode>General</c:formatCode>
                <c:ptCount val="5"/>
                <c:pt idx="0">
                  <c:v>2009</c:v>
                </c:pt>
                <c:pt idx="1">
                  <c:v>2010</c:v>
                </c:pt>
                <c:pt idx="2">
                  <c:v>2011</c:v>
                </c:pt>
                <c:pt idx="3">
                  <c:v>2012</c:v>
                </c:pt>
                <c:pt idx="4">
                  <c:v>2013</c:v>
                </c:pt>
              </c:numCache>
            </c:numRef>
          </c:cat>
          <c:val>
            <c:numRef>
              <c:f>'Base Year Summary (slides 9)'!$B$5:$F$5</c:f>
              <c:numCache>
                <c:formatCode>#,##0</c:formatCode>
                <c:ptCount val="5"/>
                <c:pt idx="0">
                  <c:v>10603900.000000002</c:v>
                </c:pt>
                <c:pt idx="1">
                  <c:v>11438365</c:v>
                </c:pt>
                <c:pt idx="2">
                  <c:v>11688163</c:v>
                </c:pt>
                <c:pt idx="3">
                  <c:v>15651184.998999996</c:v>
                </c:pt>
                <c:pt idx="4">
                  <c:v>11094670.997000001</c:v>
                </c:pt>
              </c:numCache>
            </c:numRef>
          </c:val>
        </c:ser>
        <c:ser>
          <c:idx val="2"/>
          <c:order val="2"/>
          <c:tx>
            <c:strRef>
              <c:f>'Base Year Summary (slides 9)'!$A$6</c:f>
              <c:strCache>
                <c:ptCount val="1"/>
                <c:pt idx="0">
                  <c:v>OGST</c:v>
                </c:pt>
              </c:strCache>
            </c:strRef>
          </c:tx>
          <c:cat>
            <c:numRef>
              <c:f>'Base Year Summary (slides 9)'!$B$3:$F$3</c:f>
              <c:numCache>
                <c:formatCode>General</c:formatCode>
                <c:ptCount val="5"/>
                <c:pt idx="0">
                  <c:v>2009</c:v>
                </c:pt>
                <c:pt idx="1">
                  <c:v>2010</c:v>
                </c:pt>
                <c:pt idx="2">
                  <c:v>2011</c:v>
                </c:pt>
                <c:pt idx="3">
                  <c:v>2012</c:v>
                </c:pt>
                <c:pt idx="4">
                  <c:v>2013</c:v>
                </c:pt>
              </c:numCache>
            </c:numRef>
          </c:cat>
          <c:val>
            <c:numRef>
              <c:f>'Base Year Summary (slides 9)'!$B$6:$F$6</c:f>
              <c:numCache>
                <c:formatCode>#,##0</c:formatCode>
                <c:ptCount val="5"/>
                <c:pt idx="0">
                  <c:v>355809</c:v>
                </c:pt>
                <c:pt idx="1">
                  <c:v>507363</c:v>
                </c:pt>
                <c:pt idx="2">
                  <c:v>537714</c:v>
                </c:pt>
                <c:pt idx="3">
                  <c:v>860469.77339999995</c:v>
                </c:pt>
                <c:pt idx="4">
                  <c:v>704937</c:v>
                </c:pt>
              </c:numCache>
            </c:numRef>
          </c:val>
        </c:ser>
        <c:dLbls>
          <c:showLegendKey val="0"/>
          <c:showVal val="0"/>
          <c:showCatName val="0"/>
          <c:showSerName val="0"/>
          <c:showPercent val="0"/>
          <c:showBubbleSize val="0"/>
        </c:dLbls>
        <c:axId val="172483712"/>
        <c:axId val="172485248"/>
      </c:areaChart>
      <c:catAx>
        <c:axId val="172483712"/>
        <c:scaling>
          <c:orientation val="minMax"/>
        </c:scaling>
        <c:delete val="0"/>
        <c:axPos val="b"/>
        <c:numFmt formatCode="General" sourceLinked="1"/>
        <c:majorTickMark val="none"/>
        <c:minorTickMark val="none"/>
        <c:tickLblPos val="nextTo"/>
        <c:crossAx val="172485248"/>
        <c:crosses val="autoZero"/>
        <c:auto val="1"/>
        <c:lblAlgn val="ctr"/>
        <c:lblOffset val="100"/>
        <c:noMultiLvlLbl val="0"/>
      </c:catAx>
      <c:valAx>
        <c:axId val="172485248"/>
        <c:scaling>
          <c:orientation val="minMax"/>
        </c:scaling>
        <c:delete val="0"/>
        <c:axPos val="l"/>
        <c:majorGridlines/>
        <c:numFmt formatCode="#,##0" sourceLinked="1"/>
        <c:majorTickMark val="none"/>
        <c:minorTickMark val="none"/>
        <c:tickLblPos val="nextTo"/>
        <c:crossAx val="172483712"/>
        <c:crosses val="autoZero"/>
        <c:crossBetween val="midCat"/>
      </c:valAx>
    </c:plotArea>
    <c:legend>
      <c:legendPos val="b"/>
      <c:overlay val="0"/>
    </c:legend>
    <c:plotVisOnly val="1"/>
    <c:dispBlanksAs val="zero"/>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5"/>
    </mc:Choice>
    <mc:Fallback>
      <c:style val="5"/>
    </mc:Fallback>
  </mc:AlternateContent>
  <c:chart>
    <c:title>
      <c:tx>
        <c:rich>
          <a:bodyPr/>
          <a:lstStyle/>
          <a:p>
            <a:pPr>
              <a:defRPr/>
            </a:pPr>
            <a:r>
              <a:rPr lang="en-US"/>
              <a:t>Emission Rates </a:t>
            </a:r>
          </a:p>
          <a:p>
            <a:pPr>
              <a:defRPr/>
            </a:pPr>
            <a:r>
              <a:rPr lang="en-US"/>
              <a:t>(lb CO2/MWh)</a:t>
            </a:r>
          </a:p>
        </c:rich>
      </c:tx>
      <c:overlay val="0"/>
    </c:title>
    <c:autoTitleDeleted val="0"/>
    <c:plotArea>
      <c:layout/>
      <c:barChart>
        <c:barDir val="col"/>
        <c:grouping val="clustered"/>
        <c:varyColors val="0"/>
        <c:ser>
          <c:idx val="0"/>
          <c:order val="0"/>
          <c:tx>
            <c:strRef>
              <c:f>'Base Year Summary (slides 9)'!$A$24</c:f>
              <c:strCache>
                <c:ptCount val="1"/>
                <c:pt idx="0">
                  <c:v>COAL</c:v>
                </c:pt>
              </c:strCache>
            </c:strRef>
          </c:tx>
          <c:invertIfNegative val="0"/>
          <c:cat>
            <c:numRef>
              <c:f>'Base Year Summary (slides 9)'!$B$23:$F$23</c:f>
              <c:numCache>
                <c:formatCode>General</c:formatCode>
                <c:ptCount val="5"/>
                <c:pt idx="0">
                  <c:v>2009</c:v>
                </c:pt>
                <c:pt idx="1">
                  <c:v>2010</c:v>
                </c:pt>
                <c:pt idx="2">
                  <c:v>2011</c:v>
                </c:pt>
                <c:pt idx="3">
                  <c:v>2012</c:v>
                </c:pt>
                <c:pt idx="4">
                  <c:v>2013</c:v>
                </c:pt>
              </c:numCache>
            </c:numRef>
          </c:cat>
          <c:val>
            <c:numRef>
              <c:f>'Base Year Summary (slides 9)'!$B$24:$F$24</c:f>
              <c:numCache>
                <c:formatCode>#,##0</c:formatCode>
                <c:ptCount val="5"/>
                <c:pt idx="0">
                  <c:v>2145.5945496478607</c:v>
                </c:pt>
                <c:pt idx="1">
                  <c:v>2158.6811732798569</c:v>
                </c:pt>
                <c:pt idx="2">
                  <c:v>2203.7341931183619</c:v>
                </c:pt>
                <c:pt idx="3">
                  <c:v>2276.167165870927</c:v>
                </c:pt>
                <c:pt idx="4">
                  <c:v>2186.2215394754016</c:v>
                </c:pt>
              </c:numCache>
            </c:numRef>
          </c:val>
        </c:ser>
        <c:ser>
          <c:idx val="1"/>
          <c:order val="1"/>
          <c:tx>
            <c:strRef>
              <c:f>'Base Year Summary (slides 9)'!$A$25</c:f>
              <c:strCache>
                <c:ptCount val="1"/>
                <c:pt idx="0">
                  <c:v>NGCC</c:v>
                </c:pt>
              </c:strCache>
            </c:strRef>
          </c:tx>
          <c:invertIfNegative val="0"/>
          <c:cat>
            <c:numRef>
              <c:f>'Base Year Summary (slides 9)'!$B$23:$F$23</c:f>
              <c:numCache>
                <c:formatCode>General</c:formatCode>
                <c:ptCount val="5"/>
                <c:pt idx="0">
                  <c:v>2009</c:v>
                </c:pt>
                <c:pt idx="1">
                  <c:v>2010</c:v>
                </c:pt>
                <c:pt idx="2">
                  <c:v>2011</c:v>
                </c:pt>
                <c:pt idx="3">
                  <c:v>2012</c:v>
                </c:pt>
                <c:pt idx="4">
                  <c:v>2013</c:v>
                </c:pt>
              </c:numCache>
            </c:numRef>
          </c:cat>
          <c:val>
            <c:numRef>
              <c:f>'Base Year Summary (slides 9)'!$B$25:$F$25</c:f>
              <c:numCache>
                <c:formatCode>#,##0</c:formatCode>
                <c:ptCount val="5"/>
                <c:pt idx="0">
                  <c:v>841.20922724693423</c:v>
                </c:pt>
                <c:pt idx="1">
                  <c:v>858.36995699163231</c:v>
                </c:pt>
                <c:pt idx="2">
                  <c:v>836.11107052629086</c:v>
                </c:pt>
                <c:pt idx="3">
                  <c:v>827.20611757389588</c:v>
                </c:pt>
                <c:pt idx="4">
                  <c:v>826.72198295087071</c:v>
                </c:pt>
              </c:numCache>
            </c:numRef>
          </c:val>
        </c:ser>
        <c:ser>
          <c:idx val="2"/>
          <c:order val="2"/>
          <c:tx>
            <c:strRef>
              <c:f>'Base Year Summary (slides 9)'!$A$26</c:f>
              <c:strCache>
                <c:ptCount val="1"/>
                <c:pt idx="0">
                  <c:v>OGST</c:v>
                </c:pt>
              </c:strCache>
            </c:strRef>
          </c:tx>
          <c:invertIfNegative val="0"/>
          <c:cat>
            <c:numRef>
              <c:f>'Base Year Summary (slides 9)'!$B$23:$F$23</c:f>
              <c:numCache>
                <c:formatCode>General</c:formatCode>
                <c:ptCount val="5"/>
                <c:pt idx="0">
                  <c:v>2009</c:v>
                </c:pt>
                <c:pt idx="1">
                  <c:v>2010</c:v>
                </c:pt>
                <c:pt idx="2">
                  <c:v>2011</c:v>
                </c:pt>
                <c:pt idx="3">
                  <c:v>2012</c:v>
                </c:pt>
                <c:pt idx="4">
                  <c:v>2013</c:v>
                </c:pt>
              </c:numCache>
            </c:numRef>
          </c:cat>
          <c:val>
            <c:numRef>
              <c:f>'Base Year Summary (slides 9)'!$B$26:$F$26</c:f>
              <c:numCache>
                <c:formatCode>#,##0</c:formatCode>
                <c:ptCount val="5"/>
                <c:pt idx="0">
                  <c:v>1492.7816637347587</c:v>
                </c:pt>
                <c:pt idx="1">
                  <c:v>1554.7876910002999</c:v>
                </c:pt>
                <c:pt idx="2">
                  <c:v>1504.7903978694994</c:v>
                </c:pt>
                <c:pt idx="3">
                  <c:v>1446.3623255112811</c:v>
                </c:pt>
                <c:pt idx="4">
                  <c:v>1450.5584016727737</c:v>
                </c:pt>
              </c:numCache>
            </c:numRef>
          </c:val>
        </c:ser>
        <c:dLbls>
          <c:showLegendKey val="0"/>
          <c:showVal val="0"/>
          <c:showCatName val="0"/>
          <c:showSerName val="0"/>
          <c:showPercent val="0"/>
          <c:showBubbleSize val="0"/>
        </c:dLbls>
        <c:gapWidth val="75"/>
        <c:overlap val="-25"/>
        <c:axId val="172921216"/>
        <c:axId val="172922752"/>
      </c:barChart>
      <c:catAx>
        <c:axId val="172921216"/>
        <c:scaling>
          <c:orientation val="minMax"/>
        </c:scaling>
        <c:delete val="0"/>
        <c:axPos val="b"/>
        <c:numFmt formatCode="General" sourceLinked="1"/>
        <c:majorTickMark val="none"/>
        <c:minorTickMark val="none"/>
        <c:tickLblPos val="nextTo"/>
        <c:crossAx val="172922752"/>
        <c:crosses val="autoZero"/>
        <c:auto val="1"/>
        <c:lblAlgn val="ctr"/>
        <c:lblOffset val="100"/>
        <c:noMultiLvlLbl val="0"/>
      </c:catAx>
      <c:valAx>
        <c:axId val="172922752"/>
        <c:scaling>
          <c:orientation val="minMax"/>
        </c:scaling>
        <c:delete val="0"/>
        <c:axPos val="l"/>
        <c:majorGridlines/>
        <c:numFmt formatCode="#,##0" sourceLinked="1"/>
        <c:majorTickMark val="none"/>
        <c:minorTickMark val="none"/>
        <c:tickLblPos val="nextTo"/>
        <c:spPr>
          <a:ln w="9525">
            <a:noFill/>
          </a:ln>
        </c:spPr>
        <c:crossAx val="172921216"/>
        <c:crosses val="autoZero"/>
        <c:crossBetween val="between"/>
      </c:valAx>
    </c:plotArea>
    <c:legend>
      <c:legendPos val="b"/>
      <c:overlay val="0"/>
    </c:legend>
    <c:plotVisOnly val="1"/>
    <c:dispBlanksAs val="gap"/>
    <c:showDLblsOverMax val="0"/>
  </c:chart>
  <c:printSettings>
    <c:headerFooter/>
    <c:pageMargins b="0.75" l="0.7" r="0.7" t="0.75" header="0.3" footer="0.3"/>
    <c:pageSetup/>
  </c:printSettings>
</c:chartSpace>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9527</xdr:rowOff>
    </xdr:from>
    <xdr:to>
      <xdr:col>8</xdr:col>
      <xdr:colOff>419100</xdr:colOff>
      <xdr:row>23</xdr:row>
      <xdr:rowOff>1</xdr:rowOff>
    </xdr:to>
    <xdr:sp macro="" textlink="">
      <xdr:nvSpPr>
        <xdr:cNvPr id="2" name="TextBox 1"/>
        <xdr:cNvSpPr txBox="1"/>
      </xdr:nvSpPr>
      <xdr:spPr>
        <a:xfrm>
          <a:off x="0" y="9527"/>
          <a:ext cx="5676900" cy="4371974"/>
        </a:xfrm>
        <a:prstGeom prst="rect">
          <a:avLst/>
        </a:prstGeom>
        <a:solidFill>
          <a:sysClr val="window" lastClr="FFFFFF"/>
        </a:solidFill>
        <a:ln>
          <a:noFill/>
        </a:ln>
        <a:effectLst/>
      </xdr:spPr>
      <xdr:style>
        <a:lnRef idx="1">
          <a:schemeClr val="accent3"/>
        </a:lnRef>
        <a:fillRef idx="2">
          <a:schemeClr val="accent3"/>
        </a:fillRef>
        <a:effectRef idx="1">
          <a:schemeClr val="accent3"/>
        </a:effectRef>
        <a:fontRef idx="minor">
          <a:schemeClr val="dk1"/>
        </a:fontRef>
      </xdr:style>
      <xdr:txBody>
        <a:bodyPr vertOverflow="clip" horzOverflow="clip" wrap="square" rtlCol="0" anchor="t"/>
        <a:lstStyle/>
        <a:p>
          <a:r>
            <a:rPr lang="en-US" sz="1200">
              <a:solidFill>
                <a:schemeClr val="dk1"/>
              </a:solidFill>
              <a:effectLst/>
              <a:latin typeface="+mn-lt"/>
              <a:ea typeface="+mn-ea"/>
              <a:cs typeface="+mn-cs"/>
            </a:rPr>
            <a:t>The 2009 – 2013 eGRID Methodology ADEQ worksheets were created following the methodology laid out in EPA’s</a:t>
          </a:r>
          <a:r>
            <a:rPr lang="en-US" sz="1200" u="none">
              <a:solidFill>
                <a:schemeClr val="dk1"/>
              </a:solidFill>
              <a:effectLst/>
              <a:latin typeface="+mn-lt"/>
              <a:ea typeface="+mn-ea"/>
              <a:cs typeface="+mn-cs"/>
            </a:rPr>
            <a:t> "Description of Unit-Level Data using</a:t>
          </a:r>
          <a:r>
            <a:rPr lang="en-US" sz="1200" u="none" baseline="0">
              <a:solidFill>
                <a:schemeClr val="dk1"/>
              </a:solidFill>
              <a:effectLst/>
              <a:latin typeface="+mn-lt"/>
              <a:ea typeface="+mn-ea"/>
              <a:cs typeface="+mn-cs"/>
            </a:rPr>
            <a:t> eGRID Methodology"</a:t>
          </a:r>
          <a:r>
            <a:rPr lang="en-US" sz="1200" u="none">
              <a:solidFill>
                <a:schemeClr val="dk1"/>
              </a:solidFill>
              <a:effectLst/>
              <a:latin typeface="+mn-lt"/>
              <a:ea typeface="+mn-ea"/>
              <a:cs typeface="+mn-cs"/>
            </a:rPr>
            <a:t>Technical </a:t>
          </a:r>
          <a:r>
            <a:rPr lang="en-US" sz="1200">
              <a:solidFill>
                <a:schemeClr val="dk1"/>
              </a:solidFill>
              <a:effectLst/>
              <a:latin typeface="+mn-lt"/>
              <a:ea typeface="+mn-ea"/>
              <a:cs typeface="+mn-cs"/>
            </a:rPr>
            <a:t>Support Document.  EPA’s treatment of NGCC data was reproduced in these worksheets.  The 2013 eGRID Methodology ADEQ worksheet relies on the 2013 EIA 923 monthly dataset for generation and fuel consumption</a:t>
          </a:r>
          <a:r>
            <a:rPr lang="en-US" sz="1200" baseline="0">
              <a:solidFill>
                <a:schemeClr val="dk1"/>
              </a:solidFill>
              <a:effectLst/>
              <a:latin typeface="+mn-lt"/>
              <a:ea typeface="+mn-ea"/>
              <a:cs typeface="+mn-cs"/>
            </a:rPr>
            <a:t> </a:t>
          </a:r>
          <a:r>
            <a:rPr lang="en-US" sz="1200">
              <a:solidFill>
                <a:schemeClr val="dk1"/>
              </a:solidFill>
              <a:effectLst/>
              <a:latin typeface="+mn-lt"/>
              <a:ea typeface="+mn-ea"/>
              <a:cs typeface="+mn-cs"/>
            </a:rPr>
            <a:t>as the EIA 923 annual dataset had</a:t>
          </a:r>
          <a:r>
            <a:rPr lang="en-US" sz="1200" baseline="0">
              <a:solidFill>
                <a:schemeClr val="dk1"/>
              </a:solidFill>
              <a:effectLst/>
              <a:latin typeface="+mn-lt"/>
              <a:ea typeface="+mn-ea"/>
              <a:cs typeface="+mn-cs"/>
            </a:rPr>
            <a:t> not yet been published at the time this analysis was performed.  Unit characteristics such as prime mover, fuel type, etc. for 2012 were used for the 2013 worksheet as the EIA 860 dataset for 2013 had not yet been published at the time this analysis was performed.</a:t>
          </a:r>
          <a:endParaRPr lang="en-US" sz="1200">
            <a:solidFill>
              <a:schemeClr val="dk1"/>
            </a:solidFill>
            <a:effectLst/>
            <a:latin typeface="+mn-lt"/>
            <a:ea typeface="+mn-ea"/>
            <a:cs typeface="+mn-cs"/>
          </a:endParaRPr>
        </a:p>
        <a:p>
          <a:endParaRPr lang="en-US" sz="1200">
            <a:solidFill>
              <a:schemeClr val="dk1"/>
            </a:solidFill>
            <a:effectLst/>
            <a:latin typeface="+mn-lt"/>
            <a:ea typeface="+mn-ea"/>
            <a:cs typeface="+mn-cs"/>
          </a:endParaRPr>
        </a:p>
        <a:p>
          <a:endParaRPr lang="en-US" sz="1200">
            <a:solidFill>
              <a:schemeClr val="dk1"/>
            </a:solidFill>
            <a:effectLst/>
            <a:latin typeface="+mn-lt"/>
            <a:ea typeface="+mn-ea"/>
            <a:cs typeface="+mn-cs"/>
          </a:endParaRPr>
        </a:p>
        <a:p>
          <a:r>
            <a:rPr lang="en-US" sz="1200">
              <a:solidFill>
                <a:schemeClr val="dk1"/>
              </a:solidFill>
              <a:effectLst/>
              <a:latin typeface="+mn-lt"/>
              <a:ea typeface="+mn-ea"/>
              <a:cs typeface="+mn-cs"/>
            </a:rPr>
            <a:t>The 2012 Prime-Mover Specific ADEQ worksheet follows the methodology laid out in EPA’s </a:t>
          </a:r>
          <a:r>
            <a:rPr lang="en-US" sz="1100">
              <a:solidFill>
                <a:schemeClr val="dk1"/>
              </a:solidFill>
              <a:effectLst/>
              <a:latin typeface="+mn-lt"/>
              <a:ea typeface="+mn-ea"/>
              <a:cs typeface="+mn-cs"/>
            </a:rPr>
            <a:t>"Description of Unit-Level Data using</a:t>
          </a:r>
          <a:r>
            <a:rPr lang="en-US" sz="1100" baseline="0">
              <a:solidFill>
                <a:schemeClr val="dk1"/>
              </a:solidFill>
              <a:effectLst/>
              <a:latin typeface="+mn-lt"/>
              <a:ea typeface="+mn-ea"/>
              <a:cs typeface="+mn-cs"/>
            </a:rPr>
            <a:t> eGRID Methodology" </a:t>
          </a:r>
          <a:r>
            <a:rPr lang="en-US" sz="1200">
              <a:solidFill>
                <a:schemeClr val="dk1"/>
              </a:solidFill>
              <a:effectLst/>
              <a:latin typeface="+mn-lt"/>
              <a:ea typeface="+mn-ea"/>
              <a:cs typeface="+mn-cs"/>
            </a:rPr>
            <a:t>Technical Support Document, but maintains generator-specific and prime-mover specific treatment of NGCC data.  </a:t>
          </a:r>
        </a:p>
        <a:p>
          <a:endParaRPr lang="en-US" sz="1200">
            <a:solidFill>
              <a:schemeClr val="dk1"/>
            </a:solidFill>
            <a:effectLst/>
            <a:latin typeface="+mn-lt"/>
            <a:ea typeface="+mn-ea"/>
            <a:cs typeface="+mn-cs"/>
          </a:endParaRPr>
        </a:p>
        <a:p>
          <a:endParaRPr lang="en-US" sz="1200">
            <a:solidFill>
              <a:schemeClr val="dk1"/>
            </a:solidFill>
            <a:effectLst/>
            <a:latin typeface="+mn-lt"/>
            <a:ea typeface="+mn-ea"/>
            <a:cs typeface="+mn-cs"/>
          </a:endParaRPr>
        </a:p>
        <a:p>
          <a:r>
            <a:rPr lang="en-US" sz="1200">
              <a:solidFill>
                <a:schemeClr val="dk1"/>
              </a:solidFill>
              <a:effectLst/>
              <a:latin typeface="+mn-lt"/>
              <a:ea typeface="+mn-ea"/>
              <a:cs typeface="+mn-cs"/>
            </a:rPr>
            <a:t>Only cells in which calculations were performed to demonstrate differences in approaches considered in the “ADEQ Analysis of Clean Power Plan Building Blocks 2 &amp; 3” presentation contain active formulas.  </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	</a:t>
          </a:r>
        </a:p>
        <a:p>
          <a:r>
            <a:rPr lang="en-US" sz="1200">
              <a:solidFill>
                <a:schemeClr val="dk1"/>
              </a:solidFill>
              <a:effectLst/>
              <a:latin typeface="+mn-lt"/>
              <a:ea typeface="+mn-ea"/>
              <a:cs typeface="+mn-cs"/>
            </a:rPr>
            <a:t>Data Sources:</a:t>
          </a:r>
        </a:p>
        <a:p>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333375</xdr:colOff>
      <xdr:row>1</xdr:row>
      <xdr:rowOff>23811</xdr:rowOff>
    </xdr:from>
    <xdr:to>
      <xdr:col>13</xdr:col>
      <xdr:colOff>38100</xdr:colOff>
      <xdr:row>16</xdr:row>
      <xdr:rowOff>114299</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342900</xdr:colOff>
      <xdr:row>16</xdr:row>
      <xdr:rowOff>119061</xdr:rowOff>
    </xdr:from>
    <xdr:to>
      <xdr:col>13</xdr:col>
      <xdr:colOff>38100</xdr:colOff>
      <xdr:row>30</xdr:row>
      <xdr:rowOff>9524</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Cristina%20Quiroz\DataFiles\2012eGRID\EF\CHP%20Emissions%20Calculator%20-%20Version%202.0%20-%208-4-10%20unprotected.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duction"/>
      <sheetName val="Inputs"/>
      <sheetName val="Results"/>
      <sheetName val="SubThermalCalculator"/>
      <sheetName val="SubGenSources"/>
      <sheetName val="Biomass Data"/>
      <sheetName val="Lists"/>
      <sheetName val="STMTech"/>
      <sheetName val="CHPTech"/>
      <sheetName val="EGRID"/>
      <sheetName val="Profiles"/>
      <sheetName val="Factors"/>
      <sheetName val="Calc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row r="32">
          <cell r="A32">
            <v>229.32000000000002</v>
          </cell>
        </row>
        <row r="33">
          <cell r="A33">
            <v>252</v>
          </cell>
        </row>
      </sheetData>
      <sheetData sheetId="1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hyperlink" Target="http://www.eia.gov/electricity/data/eia923/" TargetMode="External"/><Relationship Id="rId7" Type="http://schemas.openxmlformats.org/officeDocument/2006/relationships/printerSettings" Target="../printerSettings/printerSettings1.bin"/><Relationship Id="rId2" Type="http://schemas.openxmlformats.org/officeDocument/2006/relationships/hyperlink" Target="http://www.eia.gov/electricity/data/eia860/" TargetMode="External"/><Relationship Id="rId1" Type="http://schemas.openxmlformats.org/officeDocument/2006/relationships/hyperlink" Target="http://ampd.epa.gov/ampd/" TargetMode="External"/><Relationship Id="rId6" Type="http://schemas.openxmlformats.org/officeDocument/2006/relationships/hyperlink" Target="http://www2.epa.gov/carbon-pollution-standards/clean-power-plan-proposed-rule" TargetMode="External"/><Relationship Id="rId5" Type="http://schemas.openxmlformats.org/officeDocument/2006/relationships/hyperlink" Target="http://www.google.com/url?sa=t&amp;rct=j&amp;q=&amp;esrc=s&amp;source=web&amp;cd=1&amp;ved=0CCUQFjAA&amp;url=http://www.nrel.gov/docs/fy12osti/51946.pdf&amp;ei=vjEXVOCwC8jm8QHas4B4&amp;usg=AFQjCNHFNJB1ykEgOt1XOHEpIV9RM84w4w&amp;sig2=SiG-MvjoUK9q9vbsSxFfbg&amp;bvm=bv.75097201,d.b2U" TargetMode="External"/><Relationship Id="rId4" Type="http://schemas.openxmlformats.org/officeDocument/2006/relationships/hyperlink" Target="http://www.eia.gov/electricity/data/eia861" TargetMode="External"/></Relationships>
</file>

<file path=xl/worksheets/_rels/sheet10.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11.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12.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13.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6.v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hyperlink" Target="http://www.eia.gov/electricity/data/state/annual_generation_state.xls" TargetMode="External"/></Relationships>
</file>

<file path=xl/worksheets/_rels/sheet8.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9.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7"/>
  <sheetViews>
    <sheetView tabSelected="1" view="pageLayout" zoomScaleNormal="100" zoomScaleSheetLayoutView="140" workbookViewId="0">
      <selection activeCell="G27" sqref="G27"/>
    </sheetView>
  </sheetViews>
  <sheetFormatPr defaultRowHeight="15" x14ac:dyDescent="0.25"/>
  <sheetData>
    <row r="1" spans="1:9" x14ac:dyDescent="0.25">
      <c r="A1" s="139"/>
      <c r="B1" s="139"/>
      <c r="C1" s="139"/>
      <c r="D1" s="139"/>
      <c r="E1" s="139"/>
      <c r="F1" s="139"/>
      <c r="G1" s="139"/>
      <c r="H1" s="139"/>
      <c r="I1" s="139"/>
    </row>
    <row r="2" spans="1:9" x14ac:dyDescent="0.25">
      <c r="A2" s="139"/>
      <c r="B2" s="139"/>
      <c r="C2" s="139"/>
      <c r="D2" s="139"/>
      <c r="E2" s="139"/>
      <c r="F2" s="139"/>
      <c r="G2" s="139"/>
      <c r="H2" s="139"/>
      <c r="I2" s="139"/>
    </row>
    <row r="3" spans="1:9" x14ac:dyDescent="0.25">
      <c r="A3" s="139"/>
      <c r="B3" s="139"/>
      <c r="C3" s="139"/>
      <c r="D3" s="139"/>
      <c r="E3" s="139"/>
      <c r="F3" s="139"/>
      <c r="G3" s="139"/>
      <c r="H3" s="139"/>
      <c r="I3" s="139"/>
    </row>
    <row r="4" spans="1:9" x14ac:dyDescent="0.25">
      <c r="A4" s="139"/>
      <c r="B4" s="139"/>
      <c r="C4" s="139"/>
      <c r="D4" s="139"/>
      <c r="E4" s="139"/>
      <c r="F4" s="139"/>
      <c r="G4" s="139"/>
      <c r="H4" s="139"/>
      <c r="I4" s="139"/>
    </row>
    <row r="5" spans="1:9" x14ac:dyDescent="0.25">
      <c r="A5" s="139"/>
      <c r="B5" s="139"/>
      <c r="C5" s="139"/>
      <c r="D5" s="139"/>
      <c r="E5" s="139"/>
      <c r="F5" s="139"/>
      <c r="G5" s="139"/>
      <c r="H5" s="139"/>
      <c r="I5" s="139"/>
    </row>
    <row r="6" spans="1:9" x14ac:dyDescent="0.25">
      <c r="A6" s="139"/>
      <c r="B6" s="139"/>
      <c r="C6" s="139"/>
      <c r="D6" s="139"/>
      <c r="E6" s="139"/>
      <c r="F6" s="139"/>
      <c r="G6" s="139"/>
      <c r="H6" s="139"/>
      <c r="I6" s="139"/>
    </row>
    <row r="7" spans="1:9" x14ac:dyDescent="0.25">
      <c r="A7" s="139"/>
      <c r="B7" s="139"/>
      <c r="C7" s="139"/>
      <c r="D7" s="139"/>
      <c r="E7" s="139"/>
      <c r="F7" s="139"/>
      <c r="G7" s="139"/>
      <c r="H7" s="139"/>
      <c r="I7" s="139"/>
    </row>
    <row r="8" spans="1:9" x14ac:dyDescent="0.25">
      <c r="A8" s="139"/>
      <c r="B8" s="139"/>
      <c r="C8" s="139"/>
      <c r="D8" s="139"/>
      <c r="E8" s="139"/>
      <c r="F8" s="139"/>
      <c r="G8" s="139"/>
      <c r="H8" s="139"/>
      <c r="I8" s="139"/>
    </row>
    <row r="9" spans="1:9" x14ac:dyDescent="0.25">
      <c r="A9" s="139"/>
      <c r="B9" s="139"/>
      <c r="C9" s="139"/>
      <c r="D9" s="139"/>
      <c r="E9" s="139"/>
      <c r="F9" s="139"/>
      <c r="G9" s="139"/>
      <c r="H9" s="139"/>
      <c r="I9" s="139"/>
    </row>
    <row r="10" spans="1:9" x14ac:dyDescent="0.25">
      <c r="A10" s="139"/>
      <c r="B10" s="139"/>
      <c r="C10" s="139"/>
      <c r="D10" s="139"/>
      <c r="E10" s="139"/>
      <c r="F10" s="139"/>
      <c r="G10" s="139"/>
      <c r="H10" s="139"/>
      <c r="I10" s="139"/>
    </row>
    <row r="11" spans="1:9" x14ac:dyDescent="0.25">
      <c r="A11" s="139"/>
      <c r="B11" s="139"/>
      <c r="C11" s="139"/>
      <c r="D11" s="139"/>
      <c r="E11" s="139"/>
      <c r="F11" s="139"/>
      <c r="G11" s="139"/>
      <c r="H11" s="139"/>
      <c r="I11" s="139"/>
    </row>
    <row r="12" spans="1:9" x14ac:dyDescent="0.25">
      <c r="A12" s="139"/>
      <c r="B12" s="139"/>
      <c r="C12" s="139"/>
      <c r="D12" s="139"/>
      <c r="E12" s="139"/>
      <c r="F12" s="139"/>
      <c r="G12" s="139"/>
      <c r="H12" s="139"/>
      <c r="I12" s="139"/>
    </row>
    <row r="13" spans="1:9" x14ac:dyDescent="0.25">
      <c r="A13" s="139"/>
      <c r="B13" s="139"/>
      <c r="C13" s="139"/>
      <c r="D13" s="139"/>
      <c r="E13" s="139"/>
      <c r="F13" s="139"/>
      <c r="G13" s="139"/>
      <c r="H13" s="139"/>
      <c r="I13" s="139"/>
    </row>
    <row r="14" spans="1:9" x14ac:dyDescent="0.25">
      <c r="A14" s="139"/>
      <c r="B14" s="139"/>
      <c r="C14" s="139"/>
      <c r="D14" s="139"/>
      <c r="E14" s="139"/>
      <c r="F14" s="139"/>
      <c r="G14" s="139"/>
      <c r="H14" s="139"/>
      <c r="I14" s="139"/>
    </row>
    <row r="15" spans="1:9" x14ac:dyDescent="0.25">
      <c r="A15" s="139"/>
      <c r="B15" s="139"/>
      <c r="C15" s="139"/>
      <c r="D15" s="139"/>
      <c r="E15" s="139"/>
      <c r="F15" s="139"/>
      <c r="G15" s="139"/>
      <c r="H15" s="139"/>
      <c r="I15" s="139"/>
    </row>
    <row r="16" spans="1:9" x14ac:dyDescent="0.25">
      <c r="A16" s="139"/>
      <c r="B16" s="139"/>
      <c r="C16" s="139"/>
      <c r="D16" s="139"/>
      <c r="E16" s="139"/>
      <c r="F16" s="139"/>
      <c r="G16" s="139"/>
      <c r="H16" s="139"/>
      <c r="I16" s="139"/>
    </row>
    <row r="17" spans="1:9" x14ac:dyDescent="0.25">
      <c r="A17" s="139"/>
      <c r="B17" s="139"/>
      <c r="C17" s="139"/>
      <c r="D17" s="139"/>
      <c r="E17" s="139"/>
      <c r="F17" s="139"/>
      <c r="G17" s="139"/>
      <c r="H17" s="139"/>
      <c r="I17" s="139"/>
    </row>
    <row r="18" spans="1:9" x14ac:dyDescent="0.25">
      <c r="A18" s="139"/>
      <c r="B18" s="139"/>
      <c r="C18" s="139"/>
      <c r="D18" s="139"/>
      <c r="E18" s="139"/>
      <c r="F18" s="139"/>
      <c r="G18" s="139"/>
      <c r="H18" s="139"/>
      <c r="I18" s="139"/>
    </row>
    <row r="19" spans="1:9" x14ac:dyDescent="0.25">
      <c r="A19" s="139"/>
      <c r="B19" s="139"/>
      <c r="C19" s="139"/>
      <c r="D19" s="139"/>
      <c r="E19" s="139"/>
      <c r="F19" s="139"/>
      <c r="G19" s="139"/>
      <c r="H19" s="139"/>
      <c r="I19" s="139"/>
    </row>
    <row r="20" spans="1:9" x14ac:dyDescent="0.25">
      <c r="A20" s="139"/>
      <c r="B20" s="139"/>
      <c r="C20" s="139"/>
      <c r="D20" s="139"/>
      <c r="E20" s="139"/>
      <c r="F20" s="139"/>
      <c r="G20" s="139"/>
      <c r="H20" s="139"/>
      <c r="I20" s="139"/>
    </row>
    <row r="21" spans="1:9" x14ac:dyDescent="0.25">
      <c r="A21" s="139"/>
      <c r="B21" s="139"/>
      <c r="C21" s="139"/>
      <c r="D21" s="139"/>
      <c r="E21" s="139"/>
      <c r="F21" s="139"/>
      <c r="G21" s="139"/>
      <c r="H21" s="139"/>
      <c r="I21" s="139"/>
    </row>
    <row r="22" spans="1:9" x14ac:dyDescent="0.25">
      <c r="A22" s="139"/>
      <c r="B22" s="139"/>
      <c r="C22" s="139"/>
      <c r="D22" s="139"/>
      <c r="E22" s="139"/>
      <c r="F22" s="139"/>
      <c r="G22" s="139"/>
      <c r="H22" s="139"/>
      <c r="I22" s="139"/>
    </row>
    <row r="23" spans="1:9" x14ac:dyDescent="0.25">
      <c r="A23" s="139"/>
      <c r="B23" s="139"/>
      <c r="C23" s="139"/>
      <c r="D23" s="139"/>
      <c r="E23" s="139"/>
      <c r="F23" s="139"/>
      <c r="G23" s="139"/>
      <c r="H23" s="139"/>
      <c r="I23" s="139"/>
    </row>
    <row r="24" spans="1:9" x14ac:dyDescent="0.25">
      <c r="A24" s="84" t="s">
        <v>235</v>
      </c>
      <c r="B24" s="139"/>
      <c r="C24" s="139"/>
      <c r="D24" s="139" t="s">
        <v>236</v>
      </c>
      <c r="E24" s="139"/>
      <c r="F24" s="139"/>
      <c r="G24" s="139"/>
      <c r="H24" s="139"/>
      <c r="I24" s="139"/>
    </row>
    <row r="25" spans="1:9" x14ac:dyDescent="0.25">
      <c r="A25" s="242" t="s">
        <v>230</v>
      </c>
      <c r="B25" s="139"/>
      <c r="C25" s="139"/>
      <c r="D25" s="139"/>
      <c r="E25" s="139"/>
      <c r="F25" s="139"/>
      <c r="G25" s="139"/>
      <c r="H25" s="139"/>
      <c r="I25" s="139"/>
    </row>
    <row r="26" spans="1:9" x14ac:dyDescent="0.25">
      <c r="A26" s="242" t="s">
        <v>231</v>
      </c>
      <c r="B26" s="139"/>
      <c r="C26" s="139"/>
      <c r="D26" s="139"/>
      <c r="E26" s="139"/>
      <c r="F26" s="139"/>
      <c r="G26" s="139"/>
      <c r="H26" s="139"/>
      <c r="I26" s="139"/>
    </row>
    <row r="27" spans="1:9" x14ac:dyDescent="0.25">
      <c r="A27" s="242" t="s">
        <v>232</v>
      </c>
      <c r="B27" s="139"/>
      <c r="C27" s="139"/>
      <c r="D27" s="139"/>
      <c r="E27" s="139"/>
      <c r="F27" s="139"/>
      <c r="G27" s="139"/>
      <c r="H27" s="139"/>
      <c r="I27" s="139"/>
    </row>
    <row r="28" spans="1:9" x14ac:dyDescent="0.25">
      <c r="A28" s="242" t="s">
        <v>233</v>
      </c>
      <c r="B28" s="139"/>
      <c r="C28" s="139"/>
      <c r="D28" s="139"/>
      <c r="E28" s="139"/>
      <c r="F28" s="139"/>
      <c r="G28" s="139"/>
      <c r="H28" s="139"/>
      <c r="I28" s="139"/>
    </row>
    <row r="29" spans="1:9" x14ac:dyDescent="0.25">
      <c r="A29" s="242" t="s">
        <v>234</v>
      </c>
      <c r="B29" s="139"/>
      <c r="C29" s="139"/>
      <c r="D29" s="139"/>
      <c r="E29" s="139"/>
      <c r="F29" s="139"/>
      <c r="G29" s="139"/>
      <c r="H29" s="139"/>
      <c r="I29" s="139"/>
    </row>
    <row r="30" spans="1:9" x14ac:dyDescent="0.25">
      <c r="A30" s="139"/>
      <c r="B30" s="139"/>
      <c r="C30" s="139"/>
      <c r="D30" s="139"/>
      <c r="E30" s="139"/>
      <c r="F30" s="139"/>
      <c r="G30" s="139"/>
      <c r="H30" s="139"/>
      <c r="I30" s="139"/>
    </row>
    <row r="31" spans="1:9" x14ac:dyDescent="0.25">
      <c r="A31" s="139"/>
      <c r="B31" s="139"/>
      <c r="C31" s="139"/>
      <c r="D31" s="139"/>
      <c r="E31" s="139"/>
      <c r="F31" s="139"/>
      <c r="G31" s="139"/>
      <c r="H31" s="139"/>
      <c r="I31" s="139"/>
    </row>
    <row r="32" spans="1:9" x14ac:dyDescent="0.25">
      <c r="A32" s="139"/>
      <c r="B32" s="139"/>
      <c r="C32" s="139"/>
      <c r="D32" s="139"/>
      <c r="E32" s="139"/>
      <c r="F32" s="139"/>
      <c r="G32" s="139"/>
      <c r="H32" s="139"/>
      <c r="I32" s="139"/>
    </row>
    <row r="33" spans="1:9" x14ac:dyDescent="0.25">
      <c r="A33" s="139"/>
      <c r="B33" s="139"/>
      <c r="C33" s="139"/>
      <c r="D33" s="139"/>
      <c r="E33" s="139"/>
      <c r="F33" s="139"/>
      <c r="G33" s="139"/>
      <c r="H33" s="139"/>
      <c r="I33" s="139"/>
    </row>
    <row r="34" spans="1:9" x14ac:dyDescent="0.25">
      <c r="A34" s="139"/>
      <c r="B34" s="139"/>
      <c r="C34" s="139"/>
      <c r="D34" s="139"/>
      <c r="E34" s="139"/>
      <c r="F34" s="139"/>
      <c r="G34" s="139"/>
      <c r="H34" s="139"/>
      <c r="I34" s="139"/>
    </row>
    <row r="35" spans="1:9" x14ac:dyDescent="0.25">
      <c r="A35" s="139"/>
      <c r="B35" s="139"/>
      <c r="C35" s="139"/>
      <c r="D35" s="139"/>
      <c r="E35" s="139"/>
      <c r="F35" s="139"/>
      <c r="G35" s="139"/>
      <c r="H35" s="139"/>
      <c r="I35" s="139"/>
    </row>
    <row r="36" spans="1:9" x14ac:dyDescent="0.25">
      <c r="A36" s="139"/>
      <c r="B36" s="139"/>
      <c r="C36" s="139"/>
      <c r="D36" s="139"/>
      <c r="E36" s="139"/>
      <c r="F36" s="139"/>
      <c r="G36" s="139"/>
      <c r="H36" s="139"/>
      <c r="I36" s="139"/>
    </row>
    <row r="37" spans="1:9" x14ac:dyDescent="0.25">
      <c r="A37" s="139"/>
      <c r="B37" s="139"/>
      <c r="C37" s="139"/>
      <c r="D37" s="139"/>
      <c r="E37" s="139"/>
      <c r="F37" s="139"/>
      <c r="G37" s="139"/>
      <c r="H37" s="139"/>
      <c r="I37" s="139"/>
    </row>
    <row r="38" spans="1:9" x14ac:dyDescent="0.25">
      <c r="A38" s="139"/>
      <c r="B38" s="139"/>
      <c r="C38" s="139"/>
      <c r="D38" s="139"/>
      <c r="E38" s="139"/>
      <c r="F38" s="139"/>
      <c r="G38" s="139"/>
      <c r="H38" s="139"/>
      <c r="I38" s="139"/>
    </row>
    <row r="39" spans="1:9" x14ac:dyDescent="0.25">
      <c r="A39" s="139"/>
      <c r="B39" s="139"/>
      <c r="C39" s="139"/>
      <c r="D39" s="139"/>
      <c r="E39" s="139"/>
      <c r="F39" s="139"/>
      <c r="G39" s="139"/>
      <c r="H39" s="139"/>
      <c r="I39" s="139"/>
    </row>
    <row r="40" spans="1:9" x14ac:dyDescent="0.25">
      <c r="A40" s="139"/>
      <c r="B40" s="139"/>
      <c r="C40" s="139"/>
      <c r="D40" s="139"/>
      <c r="E40" s="139"/>
      <c r="F40" s="139"/>
      <c r="G40" s="139"/>
      <c r="H40" s="139"/>
      <c r="I40" s="139"/>
    </row>
    <row r="41" spans="1:9" x14ac:dyDescent="0.25">
      <c r="A41" s="139"/>
      <c r="B41" s="139"/>
      <c r="C41" s="139"/>
      <c r="D41" s="139"/>
      <c r="E41" s="139"/>
      <c r="F41" s="139"/>
      <c r="G41" s="139"/>
      <c r="H41" s="139"/>
      <c r="I41" s="139"/>
    </row>
    <row r="42" spans="1:9" x14ac:dyDescent="0.25">
      <c r="A42" s="139"/>
      <c r="B42" s="139"/>
      <c r="C42" s="139"/>
      <c r="D42" s="139"/>
      <c r="E42" s="139"/>
      <c r="F42" s="139"/>
      <c r="G42" s="139"/>
      <c r="H42" s="139"/>
      <c r="I42" s="139"/>
    </row>
    <row r="43" spans="1:9" x14ac:dyDescent="0.25">
      <c r="A43" s="139"/>
      <c r="B43" s="139"/>
      <c r="C43" s="139"/>
      <c r="D43" s="139"/>
      <c r="E43" s="139"/>
      <c r="F43" s="139"/>
      <c r="G43" s="139"/>
      <c r="H43" s="139"/>
      <c r="I43" s="139"/>
    </row>
    <row r="44" spans="1:9" x14ac:dyDescent="0.25">
      <c r="A44" s="139"/>
      <c r="B44" s="139"/>
      <c r="C44" s="139"/>
      <c r="D44" s="139"/>
      <c r="E44" s="139"/>
      <c r="F44" s="139"/>
      <c r="G44" s="139"/>
      <c r="H44" s="139"/>
      <c r="I44" s="139"/>
    </row>
    <row r="45" spans="1:9" x14ac:dyDescent="0.25">
      <c r="A45" s="139"/>
      <c r="B45" s="139"/>
      <c r="C45" s="139"/>
      <c r="D45" s="139"/>
      <c r="E45" s="139"/>
      <c r="F45" s="139"/>
      <c r="G45" s="139"/>
      <c r="H45" s="139"/>
      <c r="I45" s="139"/>
    </row>
    <row r="46" spans="1:9" x14ac:dyDescent="0.25">
      <c r="A46" s="139"/>
      <c r="B46" s="139"/>
      <c r="C46" s="139"/>
      <c r="D46" s="139"/>
      <c r="E46" s="139"/>
      <c r="F46" s="139"/>
      <c r="G46" s="139"/>
      <c r="H46" s="139"/>
      <c r="I46" s="139"/>
    </row>
    <row r="47" spans="1:9" x14ac:dyDescent="0.25">
      <c r="A47" s="139"/>
      <c r="B47" s="139"/>
      <c r="C47" s="139"/>
      <c r="D47" s="139"/>
      <c r="E47" s="139"/>
      <c r="F47" s="139"/>
      <c r="G47" s="139"/>
      <c r="H47" s="139"/>
      <c r="I47" s="139"/>
    </row>
  </sheetData>
  <hyperlinks>
    <hyperlink ref="A25" r:id="rId1" display="http://ampd.epa.gov/ampd/"/>
    <hyperlink ref="A26" r:id="rId2" display="http://www.eia.gov/electricity/data/eia860/"/>
    <hyperlink ref="A27" r:id="rId3" display="http://www.eia.gov/electricity/data/eia923/"/>
    <hyperlink ref="A28" r:id="rId4" display="http://www.eia.gov/electricity/data/eia861"/>
    <hyperlink ref="A29" r:id="rId5" display="http://www.google.com/url?sa=t&amp;rct=j&amp;q=&amp;esrc=s&amp;source=web&amp;cd=1&amp;ved=0CCUQFjAA&amp;url=http://www.nrel.gov/docs/fy12osti/51946.pdf&amp;ei=vjEXVOCwC8jm8QHas4B4&amp;usg=AFQjCNHFNJB1ykEgOt1XOHEpIV9RM84w4w&amp;sig2=SiG-MvjoUK9q9vbsSxFfbg&amp;bvm=bv.75097201,d.b2U"/>
    <hyperlink ref="A24" r:id="rId6"/>
  </hyperlinks>
  <pageMargins left="0.7" right="0.7" top="0.75" bottom="0.75" header="0.3" footer="0.3"/>
  <pageSetup orientation="portrait" r:id="rId7"/>
  <headerFooter>
    <oddHeader>&amp;CData Attachment to the "ADEQ Analysis of Clean Power Plan Building Blocks 2 and 3" presentation given on October 1, 2014</oddHeader>
  </headerFooter>
  <drawing r:id="rId8"/>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54"/>
  <sheetViews>
    <sheetView workbookViewId="0">
      <selection activeCell="J17" sqref="J17"/>
    </sheetView>
  </sheetViews>
  <sheetFormatPr defaultRowHeight="15" x14ac:dyDescent="0.25"/>
  <cols>
    <col min="1" max="2" width="9.140625" style="197"/>
    <col min="3" max="3" width="32.140625" style="197" bestFit="1" customWidth="1"/>
    <col min="4" max="14" width="9.140625" style="197"/>
    <col min="15" max="15" width="13.42578125" style="197" bestFit="1" customWidth="1"/>
    <col min="16" max="16384" width="9.140625" style="197"/>
  </cols>
  <sheetData>
    <row r="1" spans="1:17" ht="105" x14ac:dyDescent="0.25">
      <c r="A1" s="191" t="s">
        <v>0</v>
      </c>
      <c r="B1" s="191" t="s">
        <v>1</v>
      </c>
      <c r="C1" s="191" t="s">
        <v>2</v>
      </c>
      <c r="D1" s="192" t="s">
        <v>3</v>
      </c>
      <c r="E1" s="193" t="s">
        <v>4</v>
      </c>
      <c r="F1" s="194" t="s">
        <v>5</v>
      </c>
      <c r="G1" s="194" t="s">
        <v>6</v>
      </c>
      <c r="H1" s="192" t="s">
        <v>7</v>
      </c>
      <c r="I1" s="195" t="s">
        <v>8</v>
      </c>
      <c r="J1" s="196" t="s">
        <v>9</v>
      </c>
      <c r="K1" s="195" t="s">
        <v>228</v>
      </c>
      <c r="L1" s="195" t="s">
        <v>229</v>
      </c>
      <c r="M1" s="195" t="s">
        <v>10</v>
      </c>
      <c r="N1" s="194" t="s">
        <v>11</v>
      </c>
      <c r="O1" s="194" t="s">
        <v>12</v>
      </c>
      <c r="P1" s="194" t="s">
        <v>13</v>
      </c>
      <c r="Q1" s="194" t="s">
        <v>14</v>
      </c>
    </row>
    <row r="2" spans="1:17" x14ac:dyDescent="0.25">
      <c r="A2" s="198" t="s">
        <v>15</v>
      </c>
      <c r="B2" s="199" t="s">
        <v>16</v>
      </c>
      <c r="C2" s="199" t="s">
        <v>17</v>
      </c>
      <c r="D2" s="200">
        <v>6138</v>
      </c>
      <c r="E2" s="199">
        <v>1</v>
      </c>
      <c r="F2" s="199" t="s">
        <v>19</v>
      </c>
      <c r="G2" s="199" t="s">
        <v>20</v>
      </c>
      <c r="H2" s="200">
        <v>558</v>
      </c>
      <c r="I2" s="201">
        <v>3786795</v>
      </c>
      <c r="J2" s="202"/>
      <c r="K2" s="202"/>
      <c r="L2" s="203">
        <f t="shared" ref="L2:L25" si="0">I2</f>
        <v>3786795</v>
      </c>
      <c r="M2" s="201">
        <v>4178558.7349999999</v>
      </c>
      <c r="N2" s="204"/>
      <c r="O2" s="199" t="s">
        <v>21</v>
      </c>
      <c r="P2" s="199" t="s">
        <v>22</v>
      </c>
      <c r="Q2" s="199" t="s">
        <v>23</v>
      </c>
    </row>
    <row r="3" spans="1:17" x14ac:dyDescent="0.25">
      <c r="A3" s="198" t="s">
        <v>15</v>
      </c>
      <c r="B3" s="199" t="s">
        <v>16</v>
      </c>
      <c r="C3" s="199" t="s">
        <v>24</v>
      </c>
      <c r="D3" s="200">
        <v>6641</v>
      </c>
      <c r="E3" s="199">
        <v>1</v>
      </c>
      <c r="F3" s="199" t="s">
        <v>19</v>
      </c>
      <c r="G3" s="199" t="s">
        <v>20</v>
      </c>
      <c r="H3" s="200">
        <v>850</v>
      </c>
      <c r="I3" s="201">
        <v>5577931</v>
      </c>
      <c r="J3" s="205"/>
      <c r="K3" s="205"/>
      <c r="L3" s="203">
        <f t="shared" si="0"/>
        <v>5577931</v>
      </c>
      <c r="M3" s="201">
        <v>5995658.3640000001</v>
      </c>
      <c r="N3" s="198"/>
      <c r="O3" s="199" t="s">
        <v>21</v>
      </c>
      <c r="P3" s="199" t="s">
        <v>22</v>
      </c>
      <c r="Q3" s="199" t="s">
        <v>23</v>
      </c>
    </row>
    <row r="4" spans="1:17" x14ac:dyDescent="0.25">
      <c r="A4" s="198" t="s">
        <v>15</v>
      </c>
      <c r="B4" s="199" t="s">
        <v>16</v>
      </c>
      <c r="C4" s="199" t="s">
        <v>24</v>
      </c>
      <c r="D4" s="200">
        <v>6641</v>
      </c>
      <c r="E4" s="199">
        <v>2</v>
      </c>
      <c r="F4" s="199" t="s">
        <v>19</v>
      </c>
      <c r="G4" s="199" t="s">
        <v>20</v>
      </c>
      <c r="H4" s="200">
        <v>850</v>
      </c>
      <c r="I4" s="201">
        <v>5416553</v>
      </c>
      <c r="J4" s="205"/>
      <c r="K4" s="205"/>
      <c r="L4" s="203">
        <f t="shared" si="0"/>
        <v>5416553</v>
      </c>
      <c r="M4" s="201">
        <v>5901139.9529999997</v>
      </c>
      <c r="N4" s="198"/>
      <c r="O4" s="199" t="s">
        <v>21</v>
      </c>
      <c r="P4" s="199" t="s">
        <v>22</v>
      </c>
      <c r="Q4" s="199" t="s">
        <v>23</v>
      </c>
    </row>
    <row r="5" spans="1:17" x14ac:dyDescent="0.25">
      <c r="A5" s="198" t="s">
        <v>15</v>
      </c>
      <c r="B5" s="199" t="s">
        <v>16</v>
      </c>
      <c r="C5" s="199" t="s">
        <v>82</v>
      </c>
      <c r="D5" s="200">
        <v>56456</v>
      </c>
      <c r="E5" s="199" t="s">
        <v>66</v>
      </c>
      <c r="F5" s="199" t="s">
        <v>19</v>
      </c>
      <c r="G5" s="199" t="s">
        <v>20</v>
      </c>
      <c r="H5" s="200">
        <v>720</v>
      </c>
      <c r="I5" s="201">
        <v>4179644</v>
      </c>
      <c r="J5" s="198"/>
      <c r="K5" s="198"/>
      <c r="L5" s="203">
        <f t="shared" si="0"/>
        <v>4179644</v>
      </c>
      <c r="M5" s="201">
        <v>4635764.2869999995</v>
      </c>
      <c r="N5" s="198"/>
      <c r="O5" s="199" t="s">
        <v>84</v>
      </c>
      <c r="P5" s="199" t="s">
        <v>22</v>
      </c>
      <c r="Q5" s="199" t="s">
        <v>23</v>
      </c>
    </row>
    <row r="6" spans="1:17" x14ac:dyDescent="0.25">
      <c r="A6" s="198" t="s">
        <v>15</v>
      </c>
      <c r="B6" s="199" t="s">
        <v>16</v>
      </c>
      <c r="C6" s="199" t="s">
        <v>26</v>
      </c>
      <c r="D6" s="200">
        <v>6009</v>
      </c>
      <c r="E6" s="199">
        <v>1</v>
      </c>
      <c r="F6" s="199" t="s">
        <v>19</v>
      </c>
      <c r="G6" s="199" t="s">
        <v>20</v>
      </c>
      <c r="H6" s="200">
        <v>850</v>
      </c>
      <c r="I6" s="201">
        <v>4668399</v>
      </c>
      <c r="J6" s="198"/>
      <c r="K6" s="198"/>
      <c r="L6" s="203">
        <f t="shared" si="0"/>
        <v>4668399</v>
      </c>
      <c r="M6" s="201">
        <v>5497100.9970000004</v>
      </c>
      <c r="N6" s="198"/>
      <c r="O6" s="199" t="s">
        <v>21</v>
      </c>
      <c r="P6" s="199" t="s">
        <v>22</v>
      </c>
      <c r="Q6" s="199" t="s">
        <v>23</v>
      </c>
    </row>
    <row r="7" spans="1:17" x14ac:dyDescent="0.25">
      <c r="A7" s="198" t="s">
        <v>15</v>
      </c>
      <c r="B7" s="199" t="s">
        <v>16</v>
      </c>
      <c r="C7" s="199" t="s">
        <v>26</v>
      </c>
      <c r="D7" s="200">
        <v>6009</v>
      </c>
      <c r="E7" s="199">
        <v>2</v>
      </c>
      <c r="F7" s="199" t="s">
        <v>19</v>
      </c>
      <c r="G7" s="199" t="s">
        <v>20</v>
      </c>
      <c r="H7" s="200">
        <v>850</v>
      </c>
      <c r="I7" s="201">
        <v>5734297</v>
      </c>
      <c r="J7" s="198"/>
      <c r="K7" s="198"/>
      <c r="L7" s="203">
        <f t="shared" si="0"/>
        <v>5734297</v>
      </c>
      <c r="M7" s="201">
        <v>6146583.2759999996</v>
      </c>
      <c r="N7" s="198"/>
      <c r="O7" s="199" t="s">
        <v>21</v>
      </c>
      <c r="P7" s="199" t="s">
        <v>22</v>
      </c>
      <c r="Q7" s="199" t="s">
        <v>23</v>
      </c>
    </row>
    <row r="8" spans="1:17" x14ac:dyDescent="0.25">
      <c r="A8" s="198" t="s">
        <v>27</v>
      </c>
      <c r="B8" s="199" t="s">
        <v>16</v>
      </c>
      <c r="C8" s="199" t="s">
        <v>28</v>
      </c>
      <c r="D8" s="200">
        <v>55340</v>
      </c>
      <c r="E8" s="199" t="s">
        <v>29</v>
      </c>
      <c r="F8" s="199" t="s">
        <v>30</v>
      </c>
      <c r="G8" s="199" t="s">
        <v>31</v>
      </c>
      <c r="H8" s="200">
        <v>199</v>
      </c>
      <c r="I8" s="206">
        <v>128854.9911634757</v>
      </c>
      <c r="J8" s="204"/>
      <c r="K8" s="204"/>
      <c r="L8" s="207">
        <f t="shared" si="0"/>
        <v>128854.9911634757</v>
      </c>
      <c r="M8" s="206">
        <v>63689.4242179676</v>
      </c>
      <c r="N8" s="204"/>
      <c r="O8" s="199" t="s">
        <v>21</v>
      </c>
      <c r="P8" s="199" t="s">
        <v>22</v>
      </c>
      <c r="Q8" s="199" t="s">
        <v>23</v>
      </c>
    </row>
    <row r="9" spans="1:17" x14ac:dyDescent="0.25">
      <c r="A9" s="198" t="s">
        <v>27</v>
      </c>
      <c r="B9" s="199" t="s">
        <v>16</v>
      </c>
      <c r="C9" s="199" t="s">
        <v>28</v>
      </c>
      <c r="D9" s="200">
        <v>55340</v>
      </c>
      <c r="E9" s="199" t="s">
        <v>32</v>
      </c>
      <c r="F9" s="199" t="s">
        <v>30</v>
      </c>
      <c r="G9" s="199" t="s">
        <v>31</v>
      </c>
      <c r="H9" s="200">
        <v>199</v>
      </c>
      <c r="I9" s="206">
        <v>128854.9911634757</v>
      </c>
      <c r="J9" s="204"/>
      <c r="K9" s="204"/>
      <c r="L9" s="207">
        <f t="shared" si="0"/>
        <v>128854.9911634757</v>
      </c>
      <c r="M9" s="206">
        <v>63689.4242179676</v>
      </c>
      <c r="N9" s="204"/>
      <c r="O9" s="199" t="s">
        <v>21</v>
      </c>
      <c r="P9" s="199" t="s">
        <v>22</v>
      </c>
      <c r="Q9" s="199" t="s">
        <v>23</v>
      </c>
    </row>
    <row r="10" spans="1:17" x14ac:dyDescent="0.25">
      <c r="A10" s="198" t="s">
        <v>27</v>
      </c>
      <c r="B10" s="199" t="s">
        <v>16</v>
      </c>
      <c r="C10" s="199" t="s">
        <v>28</v>
      </c>
      <c r="D10" s="200">
        <v>55340</v>
      </c>
      <c r="E10" s="199" t="s">
        <v>33</v>
      </c>
      <c r="F10" s="199" t="s">
        <v>30</v>
      </c>
      <c r="G10" s="199" t="s">
        <v>34</v>
      </c>
      <c r="H10" s="200">
        <v>281</v>
      </c>
      <c r="I10" s="206">
        <v>181951.0176730486</v>
      </c>
      <c r="J10" s="204"/>
      <c r="K10" s="204"/>
      <c r="L10" s="207">
        <f t="shared" si="0"/>
        <v>181951.0176730486</v>
      </c>
      <c r="M10" s="206">
        <v>89933.307564064802</v>
      </c>
      <c r="N10" s="204"/>
      <c r="O10" s="199" t="s">
        <v>21</v>
      </c>
      <c r="P10" s="199" t="s">
        <v>22</v>
      </c>
      <c r="Q10" s="199" t="s">
        <v>23</v>
      </c>
    </row>
    <row r="11" spans="1:17" x14ac:dyDescent="0.25">
      <c r="A11" s="198" t="s">
        <v>27</v>
      </c>
      <c r="B11" s="199" t="s">
        <v>16</v>
      </c>
      <c r="C11" s="199" t="s">
        <v>35</v>
      </c>
      <c r="D11" s="200">
        <v>55221</v>
      </c>
      <c r="E11" s="199" t="s">
        <v>36</v>
      </c>
      <c r="F11" s="199" t="s">
        <v>30</v>
      </c>
      <c r="G11" s="199" t="s">
        <v>31</v>
      </c>
      <c r="H11" s="200">
        <v>51</v>
      </c>
      <c r="I11" s="206">
        <v>67427.189324437029</v>
      </c>
      <c r="J11" s="204"/>
      <c r="K11" s="204"/>
      <c r="L11" s="207">
        <f t="shared" si="0"/>
        <v>67427.189324437029</v>
      </c>
      <c r="M11" s="206">
        <v>29792.113466221854</v>
      </c>
      <c r="N11" s="204"/>
      <c r="O11" s="199" t="s">
        <v>21</v>
      </c>
      <c r="P11" s="199" t="s">
        <v>22</v>
      </c>
      <c r="Q11" s="199" t="s">
        <v>23</v>
      </c>
    </row>
    <row r="12" spans="1:17" x14ac:dyDescent="0.25">
      <c r="A12" s="198" t="s">
        <v>27</v>
      </c>
      <c r="B12" s="199" t="s">
        <v>16</v>
      </c>
      <c r="C12" s="199" t="s">
        <v>35</v>
      </c>
      <c r="D12" s="200">
        <v>55221</v>
      </c>
      <c r="E12" s="199" t="s">
        <v>37</v>
      </c>
      <c r="F12" s="199" t="s">
        <v>30</v>
      </c>
      <c r="G12" s="199" t="s">
        <v>31</v>
      </c>
      <c r="H12" s="200">
        <v>51</v>
      </c>
      <c r="I12" s="206">
        <v>67427.189324437029</v>
      </c>
      <c r="J12" s="204"/>
      <c r="K12" s="204"/>
      <c r="L12" s="207">
        <f t="shared" si="0"/>
        <v>67427.189324437029</v>
      </c>
      <c r="M12" s="206">
        <v>29792.113466221854</v>
      </c>
      <c r="N12" s="204"/>
      <c r="O12" s="199" t="s">
        <v>21</v>
      </c>
      <c r="P12" s="199" t="s">
        <v>22</v>
      </c>
      <c r="Q12" s="199" t="s">
        <v>23</v>
      </c>
    </row>
    <row r="13" spans="1:17" x14ac:dyDescent="0.25">
      <c r="A13" s="198" t="s">
        <v>27</v>
      </c>
      <c r="B13" s="199" t="s">
        <v>16</v>
      </c>
      <c r="C13" s="199" t="s">
        <v>35</v>
      </c>
      <c r="D13" s="200">
        <v>55221</v>
      </c>
      <c r="E13" s="199" t="s">
        <v>38</v>
      </c>
      <c r="F13" s="199" t="s">
        <v>30</v>
      </c>
      <c r="G13" s="199" t="s">
        <v>31</v>
      </c>
      <c r="H13" s="200">
        <v>51</v>
      </c>
      <c r="I13" s="206">
        <v>67427.189324437029</v>
      </c>
      <c r="J13" s="204"/>
      <c r="K13" s="204"/>
      <c r="L13" s="207">
        <f t="shared" si="0"/>
        <v>67427.189324437029</v>
      </c>
      <c r="M13" s="206">
        <v>29792.113466221854</v>
      </c>
      <c r="N13" s="204"/>
      <c r="O13" s="199" t="s">
        <v>21</v>
      </c>
      <c r="P13" s="199" t="s">
        <v>22</v>
      </c>
      <c r="Q13" s="199" t="s">
        <v>23</v>
      </c>
    </row>
    <row r="14" spans="1:17" x14ac:dyDescent="0.25">
      <c r="A14" s="198" t="s">
        <v>27</v>
      </c>
      <c r="B14" s="199" t="s">
        <v>16</v>
      </c>
      <c r="C14" s="199" t="s">
        <v>35</v>
      </c>
      <c r="D14" s="200">
        <v>55221</v>
      </c>
      <c r="E14" s="199" t="s">
        <v>39</v>
      </c>
      <c r="F14" s="199" t="s">
        <v>30</v>
      </c>
      <c r="G14" s="199" t="s">
        <v>31</v>
      </c>
      <c r="H14" s="200">
        <v>51</v>
      </c>
      <c r="I14" s="206">
        <v>67427.189324437029</v>
      </c>
      <c r="J14" s="204"/>
      <c r="K14" s="204"/>
      <c r="L14" s="207">
        <f t="shared" si="0"/>
        <v>67427.189324437029</v>
      </c>
      <c r="M14" s="206">
        <v>29792.113466221854</v>
      </c>
      <c r="N14" s="204"/>
      <c r="O14" s="199" t="s">
        <v>21</v>
      </c>
      <c r="P14" s="199" t="s">
        <v>22</v>
      </c>
      <c r="Q14" s="199" t="s">
        <v>23</v>
      </c>
    </row>
    <row r="15" spans="1:17" x14ac:dyDescent="0.25">
      <c r="A15" s="198" t="s">
        <v>27</v>
      </c>
      <c r="B15" s="199" t="s">
        <v>16</v>
      </c>
      <c r="C15" s="199" t="s">
        <v>35</v>
      </c>
      <c r="D15" s="200">
        <v>55221</v>
      </c>
      <c r="E15" s="199" t="s">
        <v>40</v>
      </c>
      <c r="F15" s="199" t="s">
        <v>30</v>
      </c>
      <c r="G15" s="199" t="s">
        <v>31</v>
      </c>
      <c r="H15" s="200">
        <v>51</v>
      </c>
      <c r="I15" s="206">
        <v>67427.189324437029</v>
      </c>
      <c r="J15" s="204"/>
      <c r="K15" s="204"/>
      <c r="L15" s="207">
        <f t="shared" si="0"/>
        <v>67427.189324437029</v>
      </c>
      <c r="M15" s="206">
        <v>29792.113466221854</v>
      </c>
      <c r="N15" s="204"/>
      <c r="O15" s="199" t="s">
        <v>21</v>
      </c>
      <c r="P15" s="199" t="s">
        <v>22</v>
      </c>
      <c r="Q15" s="199" t="s">
        <v>23</v>
      </c>
    </row>
    <row r="16" spans="1:17" x14ac:dyDescent="0.25">
      <c r="A16" s="198" t="s">
        <v>27</v>
      </c>
      <c r="B16" s="199" t="s">
        <v>16</v>
      </c>
      <c r="C16" s="199" t="s">
        <v>35</v>
      </c>
      <c r="D16" s="200">
        <v>55221</v>
      </c>
      <c r="E16" s="199" t="s">
        <v>41</v>
      </c>
      <c r="F16" s="199" t="s">
        <v>30</v>
      </c>
      <c r="G16" s="199" t="s">
        <v>31</v>
      </c>
      <c r="H16" s="200">
        <v>51</v>
      </c>
      <c r="I16" s="206">
        <v>67427.189324437029</v>
      </c>
      <c r="J16" s="204"/>
      <c r="K16" s="204"/>
      <c r="L16" s="207">
        <f t="shared" si="0"/>
        <v>67427.189324437029</v>
      </c>
      <c r="M16" s="206">
        <v>29792.113466221854</v>
      </c>
      <c r="N16" s="204"/>
      <c r="O16" s="199" t="s">
        <v>21</v>
      </c>
      <c r="P16" s="199" t="s">
        <v>22</v>
      </c>
      <c r="Q16" s="199" t="s">
        <v>23</v>
      </c>
    </row>
    <row r="17" spans="1:17" x14ac:dyDescent="0.25">
      <c r="A17" s="198" t="s">
        <v>27</v>
      </c>
      <c r="B17" s="199" t="s">
        <v>16</v>
      </c>
      <c r="C17" s="199" t="s">
        <v>35</v>
      </c>
      <c r="D17" s="200">
        <v>55221</v>
      </c>
      <c r="E17" s="199" t="s">
        <v>42</v>
      </c>
      <c r="F17" s="199" t="s">
        <v>30</v>
      </c>
      <c r="G17" s="199" t="s">
        <v>31</v>
      </c>
      <c r="H17" s="200">
        <v>83.5</v>
      </c>
      <c r="I17" s="206">
        <v>110395.4962468724</v>
      </c>
      <c r="J17" s="204"/>
      <c r="K17" s="204"/>
      <c r="L17" s="207">
        <f t="shared" si="0"/>
        <v>110395.4962468724</v>
      </c>
      <c r="M17" s="206">
        <v>48777.283812343623</v>
      </c>
      <c r="N17" s="204"/>
      <c r="O17" s="199" t="s">
        <v>21</v>
      </c>
      <c r="P17" s="199" t="s">
        <v>22</v>
      </c>
      <c r="Q17" s="199" t="s">
        <v>23</v>
      </c>
    </row>
    <row r="18" spans="1:17" x14ac:dyDescent="0.25">
      <c r="A18" s="198" t="s">
        <v>27</v>
      </c>
      <c r="B18" s="199" t="s">
        <v>16</v>
      </c>
      <c r="C18" s="199" t="s">
        <v>35</v>
      </c>
      <c r="D18" s="200">
        <v>55221</v>
      </c>
      <c r="E18" s="199" t="s">
        <v>43</v>
      </c>
      <c r="F18" s="199" t="s">
        <v>30</v>
      </c>
      <c r="G18" s="199" t="s">
        <v>34</v>
      </c>
      <c r="H18" s="200">
        <v>105</v>
      </c>
      <c r="I18" s="206">
        <v>138820.68390325271</v>
      </c>
      <c r="J18" s="204"/>
      <c r="K18" s="204"/>
      <c r="L18" s="207">
        <f t="shared" si="0"/>
        <v>138820.68390325271</v>
      </c>
      <c r="M18" s="206">
        <v>61336.704195162631</v>
      </c>
      <c r="N18" s="204"/>
      <c r="O18" s="199" t="s">
        <v>21</v>
      </c>
      <c r="P18" s="199" t="s">
        <v>22</v>
      </c>
      <c r="Q18" s="199" t="s">
        <v>23</v>
      </c>
    </row>
    <row r="19" spans="1:17" x14ac:dyDescent="0.25">
      <c r="A19" s="198" t="s">
        <v>27</v>
      </c>
      <c r="B19" s="199" t="s">
        <v>16</v>
      </c>
      <c r="C19" s="199" t="s">
        <v>35</v>
      </c>
      <c r="D19" s="200">
        <v>55221</v>
      </c>
      <c r="E19" s="199" t="s">
        <v>44</v>
      </c>
      <c r="F19" s="199" t="s">
        <v>30</v>
      </c>
      <c r="G19" s="199" t="s">
        <v>34</v>
      </c>
      <c r="H19" s="200">
        <v>105</v>
      </c>
      <c r="I19" s="206">
        <v>138820.68390325271</v>
      </c>
      <c r="J19" s="208"/>
      <c r="K19" s="208"/>
      <c r="L19" s="207">
        <f t="shared" si="0"/>
        <v>138820.68390325271</v>
      </c>
      <c r="M19" s="206">
        <v>61336.704195162631</v>
      </c>
      <c r="N19" s="204"/>
      <c r="O19" s="199" t="s">
        <v>21</v>
      </c>
      <c r="P19" s="199" t="s">
        <v>22</v>
      </c>
      <c r="Q19" s="199" t="s">
        <v>23</v>
      </c>
    </row>
    <row r="20" spans="1:17" x14ac:dyDescent="0.25">
      <c r="A20" s="198" t="s">
        <v>27</v>
      </c>
      <c r="B20" s="199" t="s">
        <v>16</v>
      </c>
      <c r="C20" s="199" t="s">
        <v>45</v>
      </c>
      <c r="D20" s="200">
        <v>55714</v>
      </c>
      <c r="E20" s="199" t="s">
        <v>46</v>
      </c>
      <c r="F20" s="199" t="s">
        <v>30</v>
      </c>
      <c r="G20" s="199" t="s">
        <v>31</v>
      </c>
      <c r="H20" s="200">
        <v>242</v>
      </c>
      <c r="I20" s="206">
        <v>197302.01608579088</v>
      </c>
      <c r="J20" s="209"/>
      <c r="K20" s="209"/>
      <c r="L20" s="207">
        <f t="shared" si="0"/>
        <v>197302.01608579088</v>
      </c>
      <c r="M20" s="206">
        <v>87016.017962306927</v>
      </c>
      <c r="N20" s="204"/>
      <c r="O20" s="199" t="s">
        <v>84</v>
      </c>
      <c r="P20" s="199" t="s">
        <v>22</v>
      </c>
      <c r="Q20" s="199" t="s">
        <v>23</v>
      </c>
    </row>
    <row r="21" spans="1:17" x14ac:dyDescent="0.25">
      <c r="A21" s="198" t="s">
        <v>27</v>
      </c>
      <c r="B21" s="199" t="s">
        <v>16</v>
      </c>
      <c r="C21" s="199" t="s">
        <v>45</v>
      </c>
      <c r="D21" s="200">
        <v>55714</v>
      </c>
      <c r="E21" s="199" t="s">
        <v>48</v>
      </c>
      <c r="F21" s="199" t="s">
        <v>30</v>
      </c>
      <c r="G21" s="199" t="s">
        <v>31</v>
      </c>
      <c r="H21" s="200">
        <v>242</v>
      </c>
      <c r="I21" s="206">
        <v>197302.01608579088</v>
      </c>
      <c r="J21" s="209"/>
      <c r="K21" s="209"/>
      <c r="L21" s="207">
        <f t="shared" si="0"/>
        <v>197302.01608579088</v>
      </c>
      <c r="M21" s="206">
        <v>87016.017962306927</v>
      </c>
      <c r="N21" s="204"/>
      <c r="O21" s="199" t="s">
        <v>84</v>
      </c>
      <c r="P21" s="199" t="s">
        <v>22</v>
      </c>
      <c r="Q21" s="199" t="s">
        <v>23</v>
      </c>
    </row>
    <row r="22" spans="1:17" x14ac:dyDescent="0.25">
      <c r="A22" s="198" t="s">
        <v>27</v>
      </c>
      <c r="B22" s="199" t="s">
        <v>16</v>
      </c>
      <c r="C22" s="199" t="s">
        <v>45</v>
      </c>
      <c r="D22" s="200">
        <v>55714</v>
      </c>
      <c r="E22" s="199" t="s">
        <v>49</v>
      </c>
      <c r="F22" s="199" t="s">
        <v>30</v>
      </c>
      <c r="G22" s="199" t="s">
        <v>34</v>
      </c>
      <c r="H22" s="200">
        <v>262</v>
      </c>
      <c r="I22" s="206">
        <v>213607.96782841824</v>
      </c>
      <c r="J22" s="209"/>
      <c r="K22" s="209"/>
      <c r="L22" s="207">
        <f t="shared" si="0"/>
        <v>213607.96782841824</v>
      </c>
      <c r="M22" s="206">
        <v>94207.42440547279</v>
      </c>
      <c r="N22" s="198"/>
      <c r="O22" s="199" t="s">
        <v>84</v>
      </c>
      <c r="P22" s="199" t="s">
        <v>22</v>
      </c>
      <c r="Q22" s="199" t="s">
        <v>23</v>
      </c>
    </row>
    <row r="23" spans="1:17" x14ac:dyDescent="0.25">
      <c r="A23" s="198" t="s">
        <v>27</v>
      </c>
      <c r="B23" s="199" t="s">
        <v>16</v>
      </c>
      <c r="C23" s="199" t="s">
        <v>83</v>
      </c>
      <c r="D23" s="200">
        <v>55418</v>
      </c>
      <c r="E23" s="199" t="s">
        <v>51</v>
      </c>
      <c r="F23" s="199" t="s">
        <v>30</v>
      </c>
      <c r="G23" s="199" t="s">
        <v>31</v>
      </c>
      <c r="H23" s="200">
        <v>198.9</v>
      </c>
      <c r="I23" s="206">
        <v>314642.93746502523</v>
      </c>
      <c r="J23" s="205"/>
      <c r="K23" s="205"/>
      <c r="L23" s="207">
        <f t="shared" si="0"/>
        <v>314642.93746502523</v>
      </c>
      <c r="M23" s="206">
        <v>133862.39188388363</v>
      </c>
      <c r="N23" s="198"/>
      <c r="O23" s="199" t="s">
        <v>84</v>
      </c>
      <c r="P23" s="199" t="s">
        <v>22</v>
      </c>
      <c r="Q23" s="199" t="s">
        <v>23</v>
      </c>
    </row>
    <row r="24" spans="1:17" x14ac:dyDescent="0.25">
      <c r="A24" s="198" t="s">
        <v>27</v>
      </c>
      <c r="B24" s="199" t="s">
        <v>16</v>
      </c>
      <c r="C24" s="199" t="s">
        <v>83</v>
      </c>
      <c r="D24" s="200">
        <v>55418</v>
      </c>
      <c r="E24" s="199" t="s">
        <v>52</v>
      </c>
      <c r="F24" s="199" t="s">
        <v>30</v>
      </c>
      <c r="G24" s="199" t="s">
        <v>31</v>
      </c>
      <c r="H24" s="200">
        <v>198.9</v>
      </c>
      <c r="I24" s="206">
        <v>314642.93746502523</v>
      </c>
      <c r="J24" s="198"/>
      <c r="K24" s="198"/>
      <c r="L24" s="207">
        <f t="shared" si="0"/>
        <v>314642.93746502523</v>
      </c>
      <c r="M24" s="206">
        <v>133862.39188388363</v>
      </c>
      <c r="N24" s="198"/>
      <c r="O24" s="199" t="s">
        <v>84</v>
      </c>
      <c r="P24" s="199" t="s">
        <v>22</v>
      </c>
      <c r="Q24" s="199" t="s">
        <v>23</v>
      </c>
    </row>
    <row r="25" spans="1:17" x14ac:dyDescent="0.25">
      <c r="A25" s="198" t="s">
        <v>27</v>
      </c>
      <c r="B25" s="199" t="s">
        <v>16</v>
      </c>
      <c r="C25" s="199" t="s">
        <v>83</v>
      </c>
      <c r="D25" s="200">
        <v>55418</v>
      </c>
      <c r="E25" s="199" t="s">
        <v>49</v>
      </c>
      <c r="F25" s="199" t="s">
        <v>30</v>
      </c>
      <c r="G25" s="199" t="s">
        <v>34</v>
      </c>
      <c r="H25" s="200">
        <v>317</v>
      </c>
      <c r="I25" s="206">
        <v>501467.12506994966</v>
      </c>
      <c r="J25" s="198"/>
      <c r="K25" s="198"/>
      <c r="L25" s="207">
        <f t="shared" si="0"/>
        <v>501467.12506994966</v>
      </c>
      <c r="M25" s="206">
        <v>213345.2902322328</v>
      </c>
      <c r="N25" s="198"/>
      <c r="O25" s="199" t="s">
        <v>84</v>
      </c>
      <c r="P25" s="199" t="s">
        <v>22</v>
      </c>
      <c r="Q25" s="199" t="s">
        <v>23</v>
      </c>
    </row>
    <row r="26" spans="1:17" x14ac:dyDescent="0.25">
      <c r="A26" s="198" t="s">
        <v>27</v>
      </c>
      <c r="B26" s="199" t="s">
        <v>16</v>
      </c>
      <c r="C26" s="199" t="s">
        <v>53</v>
      </c>
      <c r="D26" s="200">
        <v>55075</v>
      </c>
      <c r="E26" s="199" t="s">
        <v>54</v>
      </c>
      <c r="F26" s="199" t="s">
        <v>30</v>
      </c>
      <c r="G26" s="199" t="s">
        <v>31</v>
      </c>
      <c r="H26" s="200">
        <v>180</v>
      </c>
      <c r="I26" s="206">
        <v>1093232.2881355933</v>
      </c>
      <c r="J26" s="210">
        <v>0.53339788726964754</v>
      </c>
      <c r="K26" s="211">
        <f>(4/3)*3.412*I26*(1/J26-1)</f>
        <v>4350664.7468247591</v>
      </c>
      <c r="L26" s="211">
        <f>I26+ 0.75*K26/3.412</f>
        <v>2049562.4640202853</v>
      </c>
      <c r="M26" s="206">
        <v>628915.11864406778</v>
      </c>
      <c r="N26" s="198"/>
      <c r="O26" s="199" t="s">
        <v>55</v>
      </c>
      <c r="P26" s="199" t="s">
        <v>56</v>
      </c>
      <c r="Q26" s="199" t="s">
        <v>23</v>
      </c>
    </row>
    <row r="27" spans="1:17" x14ac:dyDescent="0.25">
      <c r="A27" s="198" t="s">
        <v>27</v>
      </c>
      <c r="B27" s="199" t="s">
        <v>16</v>
      </c>
      <c r="C27" s="199" t="s">
        <v>53</v>
      </c>
      <c r="D27" s="200">
        <v>55075</v>
      </c>
      <c r="E27" s="199" t="s">
        <v>57</v>
      </c>
      <c r="F27" s="199" t="s">
        <v>30</v>
      </c>
      <c r="G27" s="199" t="s">
        <v>34</v>
      </c>
      <c r="H27" s="200">
        <v>56</v>
      </c>
      <c r="I27" s="206">
        <v>340116.71186440677</v>
      </c>
      <c r="J27" s="210">
        <v>0.53339788726964754</v>
      </c>
      <c r="K27" s="211">
        <f>(4/3)*3.412*I27*(1/J27-1)</f>
        <v>1353540.1434565915</v>
      </c>
      <c r="L27" s="211">
        <f>I27+ 0.75*K27/3.412</f>
        <v>637641.65547297755</v>
      </c>
      <c r="M27" s="206">
        <v>195662.48135593222</v>
      </c>
      <c r="N27" s="198"/>
      <c r="O27" s="199" t="s">
        <v>55</v>
      </c>
      <c r="P27" s="199" t="s">
        <v>56</v>
      </c>
      <c r="Q27" s="199" t="s">
        <v>23</v>
      </c>
    </row>
    <row r="28" spans="1:17" x14ac:dyDescent="0.25">
      <c r="A28" s="198" t="s">
        <v>27</v>
      </c>
      <c r="B28" s="199" t="s">
        <v>16</v>
      </c>
      <c r="C28" s="199" t="s">
        <v>58</v>
      </c>
      <c r="D28" s="200">
        <v>201</v>
      </c>
      <c r="E28" s="199">
        <v>1</v>
      </c>
      <c r="F28" s="199" t="s">
        <v>30</v>
      </c>
      <c r="G28" s="199" t="s">
        <v>34</v>
      </c>
      <c r="H28" s="200">
        <v>59</v>
      </c>
      <c r="I28" s="206">
        <v>29791.491891891892</v>
      </c>
      <c r="J28" s="198"/>
      <c r="K28" s="198"/>
      <c r="L28" s="207">
        <f t="shared" ref="L28:L54" si="1">I28</f>
        <v>29791.491891891892</v>
      </c>
      <c r="M28" s="206">
        <v>16769.806637837839</v>
      </c>
      <c r="N28" s="198"/>
      <c r="O28" s="199" t="s">
        <v>21</v>
      </c>
      <c r="P28" s="199" t="s">
        <v>22</v>
      </c>
      <c r="Q28" s="199" t="s">
        <v>23</v>
      </c>
    </row>
    <row r="29" spans="1:17" x14ac:dyDescent="0.25">
      <c r="A29" s="198" t="s">
        <v>27</v>
      </c>
      <c r="B29" s="199" t="s">
        <v>16</v>
      </c>
      <c r="C29" s="199" t="s">
        <v>58</v>
      </c>
      <c r="D29" s="200">
        <v>201</v>
      </c>
      <c r="E29" s="199">
        <v>2</v>
      </c>
      <c r="F29" s="199" t="s">
        <v>30</v>
      </c>
      <c r="G29" s="199" t="s">
        <v>31</v>
      </c>
      <c r="H29" s="200">
        <v>126</v>
      </c>
      <c r="I29" s="206">
        <v>63622.508108108108</v>
      </c>
      <c r="J29" s="198"/>
      <c r="K29" s="198"/>
      <c r="L29" s="207">
        <f t="shared" si="1"/>
        <v>63622.508108108108</v>
      </c>
      <c r="M29" s="206">
        <v>35813.485362162166</v>
      </c>
      <c r="N29" s="198"/>
      <c r="O29" s="199" t="s">
        <v>21</v>
      </c>
      <c r="P29" s="199" t="s">
        <v>22</v>
      </c>
      <c r="Q29" s="199" t="s">
        <v>23</v>
      </c>
    </row>
    <row r="30" spans="1:17" x14ac:dyDescent="0.25">
      <c r="A30" s="198" t="s">
        <v>27</v>
      </c>
      <c r="B30" s="199" t="s">
        <v>16</v>
      </c>
      <c r="C30" s="199" t="s">
        <v>59</v>
      </c>
      <c r="D30" s="200">
        <v>55380</v>
      </c>
      <c r="E30" s="199" t="s">
        <v>29</v>
      </c>
      <c r="F30" s="199" t="s">
        <v>30</v>
      </c>
      <c r="G30" s="199" t="s">
        <v>31</v>
      </c>
      <c r="H30" s="200">
        <v>176</v>
      </c>
      <c r="I30" s="206">
        <v>521198.77429983526</v>
      </c>
      <c r="J30" s="198"/>
      <c r="K30" s="198"/>
      <c r="L30" s="207">
        <f t="shared" si="1"/>
        <v>521198.77429983526</v>
      </c>
      <c r="M30" s="206">
        <v>233156.24334102141</v>
      </c>
      <c r="N30" s="198"/>
      <c r="O30" s="199" t="s">
        <v>84</v>
      </c>
      <c r="P30" s="199" t="s">
        <v>22</v>
      </c>
      <c r="Q30" s="199" t="s">
        <v>23</v>
      </c>
    </row>
    <row r="31" spans="1:17" x14ac:dyDescent="0.25">
      <c r="A31" s="198" t="s">
        <v>27</v>
      </c>
      <c r="B31" s="199" t="s">
        <v>16</v>
      </c>
      <c r="C31" s="199" t="s">
        <v>59</v>
      </c>
      <c r="D31" s="200">
        <v>55380</v>
      </c>
      <c r="E31" s="199" t="s">
        <v>32</v>
      </c>
      <c r="F31" s="199" t="s">
        <v>30</v>
      </c>
      <c r="G31" s="199" t="s">
        <v>31</v>
      </c>
      <c r="H31" s="200">
        <v>176</v>
      </c>
      <c r="I31" s="206">
        <v>521198.77429983526</v>
      </c>
      <c r="J31" s="198"/>
      <c r="K31" s="198"/>
      <c r="L31" s="207">
        <f t="shared" si="1"/>
        <v>521198.77429983526</v>
      </c>
      <c r="M31" s="206">
        <v>233156.24334102141</v>
      </c>
      <c r="N31" s="198"/>
      <c r="O31" s="199" t="s">
        <v>84</v>
      </c>
      <c r="P31" s="199" t="s">
        <v>22</v>
      </c>
      <c r="Q31" s="199" t="s">
        <v>23</v>
      </c>
    </row>
    <row r="32" spans="1:17" x14ac:dyDescent="0.25">
      <c r="A32" s="198" t="s">
        <v>27</v>
      </c>
      <c r="B32" s="199" t="s">
        <v>16</v>
      </c>
      <c r="C32" s="199" t="s">
        <v>59</v>
      </c>
      <c r="D32" s="200">
        <v>55380</v>
      </c>
      <c r="E32" s="199" t="s">
        <v>60</v>
      </c>
      <c r="F32" s="199" t="s">
        <v>30</v>
      </c>
      <c r="G32" s="199" t="s">
        <v>31</v>
      </c>
      <c r="H32" s="200">
        <v>176</v>
      </c>
      <c r="I32" s="206">
        <v>521198.77429983526</v>
      </c>
      <c r="J32" s="198"/>
      <c r="K32" s="198"/>
      <c r="L32" s="207">
        <f t="shared" si="1"/>
        <v>521198.77429983526</v>
      </c>
      <c r="M32" s="206">
        <v>233156.24334102141</v>
      </c>
      <c r="N32" s="198"/>
      <c r="O32" s="199" t="s">
        <v>84</v>
      </c>
      <c r="P32" s="199" t="s">
        <v>22</v>
      </c>
      <c r="Q32" s="199" t="s">
        <v>23</v>
      </c>
    </row>
    <row r="33" spans="1:17" x14ac:dyDescent="0.25">
      <c r="A33" s="198" t="s">
        <v>27</v>
      </c>
      <c r="B33" s="199" t="s">
        <v>16</v>
      </c>
      <c r="C33" s="199" t="s">
        <v>59</v>
      </c>
      <c r="D33" s="200">
        <v>55380</v>
      </c>
      <c r="E33" s="199" t="s">
        <v>61</v>
      </c>
      <c r="F33" s="199" t="s">
        <v>30</v>
      </c>
      <c r="G33" s="199" t="s">
        <v>31</v>
      </c>
      <c r="H33" s="200">
        <v>176</v>
      </c>
      <c r="I33" s="206">
        <v>521198.77429983526</v>
      </c>
      <c r="J33" s="198"/>
      <c r="K33" s="198"/>
      <c r="L33" s="207">
        <f t="shared" si="1"/>
        <v>521198.77429983526</v>
      </c>
      <c r="M33" s="206">
        <v>233156.24334102141</v>
      </c>
      <c r="N33" s="198"/>
      <c r="O33" s="199" t="s">
        <v>84</v>
      </c>
      <c r="P33" s="199" t="s">
        <v>22</v>
      </c>
      <c r="Q33" s="199" t="s">
        <v>23</v>
      </c>
    </row>
    <row r="34" spans="1:17" x14ac:dyDescent="0.25">
      <c r="A34" s="198" t="s">
        <v>27</v>
      </c>
      <c r="B34" s="199" t="s">
        <v>16</v>
      </c>
      <c r="C34" s="199" t="s">
        <v>59</v>
      </c>
      <c r="D34" s="200">
        <v>55380</v>
      </c>
      <c r="E34" s="199" t="s">
        <v>62</v>
      </c>
      <c r="F34" s="199" t="s">
        <v>30</v>
      </c>
      <c r="G34" s="199" t="s">
        <v>31</v>
      </c>
      <c r="H34" s="200">
        <v>176</v>
      </c>
      <c r="I34" s="206">
        <v>521198.77429983526</v>
      </c>
      <c r="J34" s="198"/>
      <c r="K34" s="198"/>
      <c r="L34" s="207">
        <f t="shared" si="1"/>
        <v>521198.77429983526</v>
      </c>
      <c r="M34" s="206">
        <v>233156.24334102141</v>
      </c>
      <c r="N34" s="198"/>
      <c r="O34" s="199" t="s">
        <v>84</v>
      </c>
      <c r="P34" s="199" t="s">
        <v>22</v>
      </c>
      <c r="Q34" s="199" t="s">
        <v>23</v>
      </c>
    </row>
    <row r="35" spans="1:17" x14ac:dyDescent="0.25">
      <c r="A35" s="198" t="s">
        <v>27</v>
      </c>
      <c r="B35" s="199" t="s">
        <v>16</v>
      </c>
      <c r="C35" s="199" t="s">
        <v>59</v>
      </c>
      <c r="D35" s="200">
        <v>55380</v>
      </c>
      <c r="E35" s="199" t="s">
        <v>63</v>
      </c>
      <c r="F35" s="199" t="s">
        <v>30</v>
      </c>
      <c r="G35" s="199" t="s">
        <v>31</v>
      </c>
      <c r="H35" s="200">
        <v>176</v>
      </c>
      <c r="I35" s="206">
        <v>521198.77429983526</v>
      </c>
      <c r="J35" s="198"/>
      <c r="K35" s="198"/>
      <c r="L35" s="207">
        <f t="shared" si="1"/>
        <v>521198.77429983526</v>
      </c>
      <c r="M35" s="206">
        <v>233156.24334102141</v>
      </c>
      <c r="N35" s="198"/>
      <c r="O35" s="199" t="s">
        <v>84</v>
      </c>
      <c r="P35" s="199" t="s">
        <v>22</v>
      </c>
      <c r="Q35" s="199" t="s">
        <v>23</v>
      </c>
    </row>
    <row r="36" spans="1:17" x14ac:dyDescent="0.25">
      <c r="A36" s="198" t="s">
        <v>27</v>
      </c>
      <c r="B36" s="199" t="s">
        <v>16</v>
      </c>
      <c r="C36" s="199" t="s">
        <v>59</v>
      </c>
      <c r="D36" s="200">
        <v>55380</v>
      </c>
      <c r="E36" s="199" t="s">
        <v>64</v>
      </c>
      <c r="F36" s="199" t="s">
        <v>30</v>
      </c>
      <c r="G36" s="199" t="s">
        <v>31</v>
      </c>
      <c r="H36" s="200">
        <v>176</v>
      </c>
      <c r="I36" s="206">
        <v>521198.77429983526</v>
      </c>
      <c r="J36" s="198"/>
      <c r="K36" s="198"/>
      <c r="L36" s="207">
        <f t="shared" si="1"/>
        <v>521198.77429983526</v>
      </c>
      <c r="M36" s="206">
        <v>233156.24334102141</v>
      </c>
      <c r="N36" s="198"/>
      <c r="O36" s="199" t="s">
        <v>84</v>
      </c>
      <c r="P36" s="199" t="s">
        <v>22</v>
      </c>
      <c r="Q36" s="199" t="s">
        <v>23</v>
      </c>
    </row>
    <row r="37" spans="1:17" x14ac:dyDescent="0.25">
      <c r="A37" s="198" t="s">
        <v>27</v>
      </c>
      <c r="B37" s="199" t="s">
        <v>16</v>
      </c>
      <c r="C37" s="199" t="s">
        <v>59</v>
      </c>
      <c r="D37" s="200">
        <v>55380</v>
      </c>
      <c r="E37" s="199" t="s">
        <v>65</v>
      </c>
      <c r="F37" s="199" t="s">
        <v>30</v>
      </c>
      <c r="G37" s="199" t="s">
        <v>31</v>
      </c>
      <c r="H37" s="200">
        <v>176</v>
      </c>
      <c r="I37" s="206">
        <v>521198.77429983526</v>
      </c>
      <c r="J37" s="198"/>
      <c r="K37" s="198"/>
      <c r="L37" s="207">
        <f t="shared" si="1"/>
        <v>521198.77429983526</v>
      </c>
      <c r="M37" s="206">
        <v>233156.24334102141</v>
      </c>
      <c r="N37" s="198"/>
      <c r="O37" s="199" t="s">
        <v>84</v>
      </c>
      <c r="P37" s="199" t="s">
        <v>22</v>
      </c>
      <c r="Q37" s="199" t="s">
        <v>23</v>
      </c>
    </row>
    <row r="38" spans="1:17" x14ac:dyDescent="0.25">
      <c r="A38" s="198" t="s">
        <v>27</v>
      </c>
      <c r="B38" s="199" t="s">
        <v>16</v>
      </c>
      <c r="C38" s="199" t="s">
        <v>59</v>
      </c>
      <c r="D38" s="200">
        <v>55380</v>
      </c>
      <c r="E38" s="199" t="s">
        <v>66</v>
      </c>
      <c r="F38" s="199" t="s">
        <v>30</v>
      </c>
      <c r="G38" s="199" t="s">
        <v>34</v>
      </c>
      <c r="H38" s="200">
        <v>255</v>
      </c>
      <c r="I38" s="206">
        <v>755145.95140032948</v>
      </c>
      <c r="J38" s="198"/>
      <c r="K38" s="198"/>
      <c r="L38" s="207">
        <f t="shared" si="1"/>
        <v>755145.95140032948</v>
      </c>
      <c r="M38" s="206">
        <v>337811.60256795713</v>
      </c>
      <c r="N38" s="198"/>
      <c r="O38" s="199" t="s">
        <v>84</v>
      </c>
      <c r="P38" s="199" t="s">
        <v>22</v>
      </c>
      <c r="Q38" s="199" t="s">
        <v>23</v>
      </c>
    </row>
    <row r="39" spans="1:17" x14ac:dyDescent="0.25">
      <c r="A39" s="198" t="s">
        <v>27</v>
      </c>
      <c r="B39" s="199" t="s">
        <v>16</v>
      </c>
      <c r="C39" s="199" t="s">
        <v>59</v>
      </c>
      <c r="D39" s="200">
        <v>55380</v>
      </c>
      <c r="E39" s="199" t="s">
        <v>67</v>
      </c>
      <c r="F39" s="199" t="s">
        <v>30</v>
      </c>
      <c r="G39" s="199" t="s">
        <v>34</v>
      </c>
      <c r="H39" s="200">
        <v>255</v>
      </c>
      <c r="I39" s="206">
        <v>755145.95140032948</v>
      </c>
      <c r="J39" s="198"/>
      <c r="K39" s="198"/>
      <c r="L39" s="207">
        <f t="shared" si="1"/>
        <v>755145.95140032948</v>
      </c>
      <c r="M39" s="206">
        <v>337811.60256795713</v>
      </c>
      <c r="N39" s="198"/>
      <c r="O39" s="199" t="s">
        <v>84</v>
      </c>
      <c r="P39" s="199" t="s">
        <v>22</v>
      </c>
      <c r="Q39" s="199" t="s">
        <v>23</v>
      </c>
    </row>
    <row r="40" spans="1:17" x14ac:dyDescent="0.25">
      <c r="A40" s="198" t="s">
        <v>27</v>
      </c>
      <c r="B40" s="199" t="s">
        <v>16</v>
      </c>
      <c r="C40" s="199" t="s">
        <v>59</v>
      </c>
      <c r="D40" s="200">
        <v>55380</v>
      </c>
      <c r="E40" s="199" t="s">
        <v>68</v>
      </c>
      <c r="F40" s="199" t="s">
        <v>30</v>
      </c>
      <c r="G40" s="199" t="s">
        <v>34</v>
      </c>
      <c r="H40" s="200">
        <v>255</v>
      </c>
      <c r="I40" s="206">
        <v>755145.95140032948</v>
      </c>
      <c r="J40" s="198"/>
      <c r="K40" s="198"/>
      <c r="L40" s="207">
        <f t="shared" si="1"/>
        <v>755145.95140032948</v>
      </c>
      <c r="M40" s="206">
        <v>337811.60256795713</v>
      </c>
      <c r="N40" s="198"/>
      <c r="O40" s="199" t="s">
        <v>84</v>
      </c>
      <c r="P40" s="199" t="s">
        <v>22</v>
      </c>
      <c r="Q40" s="199" t="s">
        <v>23</v>
      </c>
    </row>
    <row r="41" spans="1:17" x14ac:dyDescent="0.25">
      <c r="A41" s="198" t="s">
        <v>27</v>
      </c>
      <c r="B41" s="199" t="s">
        <v>16</v>
      </c>
      <c r="C41" s="199" t="s">
        <v>59</v>
      </c>
      <c r="D41" s="200">
        <v>55380</v>
      </c>
      <c r="E41" s="199" t="s">
        <v>69</v>
      </c>
      <c r="F41" s="199" t="s">
        <v>30</v>
      </c>
      <c r="G41" s="199" t="s">
        <v>34</v>
      </c>
      <c r="H41" s="200">
        <v>255</v>
      </c>
      <c r="I41" s="206">
        <v>755145.95140032948</v>
      </c>
      <c r="J41" s="198"/>
      <c r="K41" s="198"/>
      <c r="L41" s="207">
        <f t="shared" si="1"/>
        <v>755145.95140032948</v>
      </c>
      <c r="M41" s="206">
        <v>337811.60256795713</v>
      </c>
      <c r="N41" s="198"/>
      <c r="O41" s="199" t="s">
        <v>84</v>
      </c>
      <c r="P41" s="199" t="s">
        <v>22</v>
      </c>
      <c r="Q41" s="199" t="s">
        <v>23</v>
      </c>
    </row>
    <row r="42" spans="1:17" x14ac:dyDescent="0.25">
      <c r="A42" s="198" t="s">
        <v>70</v>
      </c>
      <c r="B42" s="199" t="s">
        <v>16</v>
      </c>
      <c r="C42" s="199" t="s">
        <v>71</v>
      </c>
      <c r="D42" s="200">
        <v>202</v>
      </c>
      <c r="E42" s="199">
        <v>1</v>
      </c>
      <c r="F42" s="199" t="s">
        <v>30</v>
      </c>
      <c r="G42" s="199" t="s">
        <v>20</v>
      </c>
      <c r="H42" s="200">
        <v>120</v>
      </c>
      <c r="I42" s="201">
        <v>68294</v>
      </c>
      <c r="J42" s="202"/>
      <c r="K42" s="202"/>
      <c r="L42" s="203">
        <f t="shared" si="1"/>
        <v>68294</v>
      </c>
      <c r="M42" s="201">
        <v>41464.99</v>
      </c>
      <c r="N42" s="204"/>
      <c r="O42" s="199" t="s">
        <v>21</v>
      </c>
      <c r="P42" s="199" t="s">
        <v>22</v>
      </c>
      <c r="Q42" s="199" t="s">
        <v>23</v>
      </c>
    </row>
    <row r="43" spans="1:17" x14ac:dyDescent="0.25">
      <c r="A43" s="198" t="s">
        <v>70</v>
      </c>
      <c r="B43" s="199" t="s">
        <v>16</v>
      </c>
      <c r="C43" s="199" t="s">
        <v>72</v>
      </c>
      <c r="D43" s="200">
        <v>167</v>
      </c>
      <c r="E43" s="199">
        <v>2</v>
      </c>
      <c r="F43" s="199" t="s">
        <v>30</v>
      </c>
      <c r="G43" s="199" t="s">
        <v>20</v>
      </c>
      <c r="H43" s="200">
        <v>69</v>
      </c>
      <c r="I43" s="201">
        <v>-297</v>
      </c>
      <c r="J43" s="202"/>
      <c r="K43" s="202"/>
      <c r="L43" s="203">
        <f t="shared" si="1"/>
        <v>-297</v>
      </c>
      <c r="M43" s="201">
        <v>0</v>
      </c>
      <c r="N43" s="204"/>
      <c r="O43" s="199" t="s">
        <v>21</v>
      </c>
      <c r="P43" s="199" t="s">
        <v>22</v>
      </c>
      <c r="Q43" s="199" t="s">
        <v>73</v>
      </c>
    </row>
    <row r="44" spans="1:17" x14ac:dyDescent="0.25">
      <c r="A44" s="198" t="s">
        <v>70</v>
      </c>
      <c r="B44" s="199" t="s">
        <v>16</v>
      </c>
      <c r="C44" s="199" t="s">
        <v>72</v>
      </c>
      <c r="D44" s="200">
        <v>167</v>
      </c>
      <c r="E44" s="199">
        <v>3</v>
      </c>
      <c r="F44" s="199" t="s">
        <v>30</v>
      </c>
      <c r="G44" s="199" t="s">
        <v>20</v>
      </c>
      <c r="H44" s="200">
        <v>156.19999999999999</v>
      </c>
      <c r="I44" s="201">
        <v>112860</v>
      </c>
      <c r="J44" s="202"/>
      <c r="K44" s="202"/>
      <c r="L44" s="203">
        <f t="shared" si="1"/>
        <v>112860</v>
      </c>
      <c r="M44" s="201">
        <v>94139.209000000003</v>
      </c>
      <c r="N44" s="204"/>
      <c r="O44" s="199" t="s">
        <v>21</v>
      </c>
      <c r="P44" s="199" t="s">
        <v>22</v>
      </c>
      <c r="Q44" s="199" t="s">
        <v>23</v>
      </c>
    </row>
    <row r="45" spans="1:17" x14ac:dyDescent="0.25">
      <c r="A45" s="198" t="s">
        <v>70</v>
      </c>
      <c r="B45" s="199" t="s">
        <v>16</v>
      </c>
      <c r="C45" s="199" t="s">
        <v>75</v>
      </c>
      <c r="D45" s="200">
        <v>168</v>
      </c>
      <c r="E45" s="199">
        <v>1</v>
      </c>
      <c r="F45" s="199" t="s">
        <v>30</v>
      </c>
      <c r="G45" s="199" t="s">
        <v>20</v>
      </c>
      <c r="H45" s="200">
        <v>69</v>
      </c>
      <c r="I45" s="201" t="s">
        <v>85</v>
      </c>
      <c r="J45" s="202"/>
      <c r="K45" s="202"/>
      <c r="L45" s="203" t="str">
        <f t="shared" si="1"/>
        <v>No Data</v>
      </c>
      <c r="M45" s="201" t="s">
        <v>85</v>
      </c>
      <c r="N45" s="204"/>
      <c r="O45" s="199" t="s">
        <v>21</v>
      </c>
      <c r="P45" s="199" t="s">
        <v>22</v>
      </c>
      <c r="Q45" s="199" t="s">
        <v>73</v>
      </c>
    </row>
    <row r="46" spans="1:17" x14ac:dyDescent="0.25">
      <c r="A46" s="198" t="s">
        <v>70</v>
      </c>
      <c r="B46" s="199" t="s">
        <v>16</v>
      </c>
      <c r="C46" s="199" t="s">
        <v>75</v>
      </c>
      <c r="D46" s="200">
        <v>168</v>
      </c>
      <c r="E46" s="199">
        <v>2</v>
      </c>
      <c r="F46" s="199" t="s">
        <v>30</v>
      </c>
      <c r="G46" s="199" t="s">
        <v>20</v>
      </c>
      <c r="H46" s="200">
        <v>69</v>
      </c>
      <c r="I46" s="201" t="s">
        <v>85</v>
      </c>
      <c r="J46" s="202"/>
      <c r="K46" s="202"/>
      <c r="L46" s="203" t="str">
        <f t="shared" si="1"/>
        <v>No Data</v>
      </c>
      <c r="M46" s="201" t="s">
        <v>85</v>
      </c>
      <c r="N46" s="204"/>
      <c r="O46" s="199" t="s">
        <v>21</v>
      </c>
      <c r="P46" s="199" t="s">
        <v>22</v>
      </c>
      <c r="Q46" s="199" t="s">
        <v>73</v>
      </c>
    </row>
    <row r="47" spans="1:17" x14ac:dyDescent="0.25">
      <c r="A47" s="198" t="s">
        <v>70</v>
      </c>
      <c r="B47" s="199" t="s">
        <v>16</v>
      </c>
      <c r="C47" s="199" t="s">
        <v>77</v>
      </c>
      <c r="D47" s="200">
        <v>169</v>
      </c>
      <c r="E47" s="199">
        <v>2</v>
      </c>
      <c r="F47" s="199" t="s">
        <v>30</v>
      </c>
      <c r="G47" s="199" t="s">
        <v>20</v>
      </c>
      <c r="H47" s="200">
        <v>156.19999999999999</v>
      </c>
      <c r="I47" s="201">
        <v>21817</v>
      </c>
      <c r="J47" s="212"/>
      <c r="K47" s="212"/>
      <c r="L47" s="203">
        <f t="shared" si="1"/>
        <v>21817</v>
      </c>
      <c r="M47" s="201">
        <v>18035.195</v>
      </c>
      <c r="N47" s="204"/>
      <c r="O47" s="199" t="s">
        <v>21</v>
      </c>
      <c r="P47" s="199" t="s">
        <v>22</v>
      </c>
      <c r="Q47" s="199" t="s">
        <v>23</v>
      </c>
    </row>
    <row r="48" spans="1:17" x14ac:dyDescent="0.25">
      <c r="A48" s="198" t="s">
        <v>70</v>
      </c>
      <c r="B48" s="199" t="s">
        <v>16</v>
      </c>
      <c r="C48" s="199" t="s">
        <v>78</v>
      </c>
      <c r="D48" s="200">
        <v>170</v>
      </c>
      <c r="E48" s="199">
        <v>1</v>
      </c>
      <c r="F48" s="199" t="s">
        <v>30</v>
      </c>
      <c r="G48" s="199" t="s">
        <v>20</v>
      </c>
      <c r="H48" s="200">
        <v>40</v>
      </c>
      <c r="I48" s="201">
        <v>-388</v>
      </c>
      <c r="J48" s="198"/>
      <c r="K48" s="198"/>
      <c r="L48" s="203">
        <f t="shared" si="1"/>
        <v>-388</v>
      </c>
      <c r="M48" s="201">
        <v>405.60899999999998</v>
      </c>
      <c r="N48" s="198"/>
      <c r="O48" s="199" t="s">
        <v>21</v>
      </c>
      <c r="P48" s="199" t="s">
        <v>22</v>
      </c>
      <c r="Q48" s="199" t="s">
        <v>76</v>
      </c>
    </row>
    <row r="49" spans="1:17" x14ac:dyDescent="0.25">
      <c r="A49" s="198" t="s">
        <v>70</v>
      </c>
      <c r="B49" s="199" t="s">
        <v>16</v>
      </c>
      <c r="C49" s="199" t="s">
        <v>78</v>
      </c>
      <c r="D49" s="200">
        <v>170</v>
      </c>
      <c r="E49" s="199">
        <v>2</v>
      </c>
      <c r="F49" s="199" t="s">
        <v>30</v>
      </c>
      <c r="G49" s="199" t="s">
        <v>20</v>
      </c>
      <c r="H49" s="200">
        <v>40</v>
      </c>
      <c r="I49" s="201">
        <v>0</v>
      </c>
      <c r="J49" s="198"/>
      <c r="K49" s="198"/>
      <c r="L49" s="203">
        <f t="shared" si="1"/>
        <v>0</v>
      </c>
      <c r="M49" s="201">
        <v>67.12</v>
      </c>
      <c r="N49" s="198"/>
      <c r="O49" s="199" t="s">
        <v>21</v>
      </c>
      <c r="P49" s="199" t="s">
        <v>22</v>
      </c>
      <c r="Q49" s="199" t="s">
        <v>76</v>
      </c>
    </row>
    <row r="50" spans="1:17" x14ac:dyDescent="0.25">
      <c r="A50" s="198" t="s">
        <v>70</v>
      </c>
      <c r="B50" s="199" t="s">
        <v>16</v>
      </c>
      <c r="C50" s="199" t="s">
        <v>78</v>
      </c>
      <c r="D50" s="200">
        <v>170</v>
      </c>
      <c r="E50" s="199">
        <v>3</v>
      </c>
      <c r="F50" s="199" t="s">
        <v>30</v>
      </c>
      <c r="G50" s="199" t="s">
        <v>20</v>
      </c>
      <c r="H50" s="200">
        <v>119.5</v>
      </c>
      <c r="I50" s="201">
        <v>-1943</v>
      </c>
      <c r="J50" s="198"/>
      <c r="K50" s="198"/>
      <c r="L50" s="203">
        <f t="shared" si="1"/>
        <v>-1943</v>
      </c>
      <c r="M50" s="201">
        <v>461.03899999999999</v>
      </c>
      <c r="N50" s="198"/>
      <c r="O50" s="199" t="s">
        <v>21</v>
      </c>
      <c r="P50" s="199" t="s">
        <v>22</v>
      </c>
      <c r="Q50" s="199" t="s">
        <v>76</v>
      </c>
    </row>
    <row r="51" spans="1:17" x14ac:dyDescent="0.25">
      <c r="A51" s="198" t="s">
        <v>70</v>
      </c>
      <c r="B51" s="199" t="s">
        <v>16</v>
      </c>
      <c r="C51" s="199" t="s">
        <v>78</v>
      </c>
      <c r="D51" s="200">
        <v>170</v>
      </c>
      <c r="E51" s="199">
        <v>4</v>
      </c>
      <c r="F51" s="199" t="s">
        <v>30</v>
      </c>
      <c r="G51" s="199" t="s">
        <v>20</v>
      </c>
      <c r="H51" s="200">
        <v>552.5</v>
      </c>
      <c r="I51" s="201">
        <v>107770</v>
      </c>
      <c r="J51" s="198"/>
      <c r="K51" s="198"/>
      <c r="L51" s="203">
        <f t="shared" si="1"/>
        <v>107770</v>
      </c>
      <c r="M51" s="201">
        <v>89073.695999999996</v>
      </c>
      <c r="N51" s="198"/>
      <c r="O51" s="199" t="s">
        <v>21</v>
      </c>
      <c r="P51" s="199" t="s">
        <v>22</v>
      </c>
      <c r="Q51" s="199" t="s">
        <v>23</v>
      </c>
    </row>
    <row r="52" spans="1:17" x14ac:dyDescent="0.25">
      <c r="A52" s="198" t="s">
        <v>70</v>
      </c>
      <c r="B52" s="199" t="s">
        <v>16</v>
      </c>
      <c r="C52" s="199" t="s">
        <v>80</v>
      </c>
      <c r="D52" s="200">
        <v>203</v>
      </c>
      <c r="E52" s="199">
        <v>1</v>
      </c>
      <c r="F52" s="199" t="s">
        <v>30</v>
      </c>
      <c r="G52" s="199" t="s">
        <v>20</v>
      </c>
      <c r="H52" s="200">
        <v>136</v>
      </c>
      <c r="I52" s="201">
        <v>229685</v>
      </c>
      <c r="J52" s="198"/>
      <c r="K52" s="198"/>
      <c r="L52" s="203">
        <f t="shared" si="1"/>
        <v>229685</v>
      </c>
      <c r="M52" s="201">
        <v>160926.57399999999</v>
      </c>
      <c r="N52" s="198"/>
      <c r="O52" s="199" t="s">
        <v>21</v>
      </c>
      <c r="P52" s="199" t="s">
        <v>22</v>
      </c>
      <c r="Q52" s="199" t="s">
        <v>23</v>
      </c>
    </row>
    <row r="53" spans="1:17" x14ac:dyDescent="0.25">
      <c r="A53" s="198" t="s">
        <v>70</v>
      </c>
      <c r="B53" s="199" t="s">
        <v>16</v>
      </c>
      <c r="C53" s="199" t="s">
        <v>81</v>
      </c>
      <c r="D53" s="200">
        <v>173</v>
      </c>
      <c r="E53" s="199">
        <v>1</v>
      </c>
      <c r="F53" s="199" t="s">
        <v>30</v>
      </c>
      <c r="G53" s="199" t="s">
        <v>20</v>
      </c>
      <c r="H53" s="200">
        <v>359</v>
      </c>
      <c r="I53" s="201">
        <v>-74</v>
      </c>
      <c r="J53" s="198"/>
      <c r="K53" s="198"/>
      <c r="L53" s="203">
        <f t="shared" si="1"/>
        <v>-74</v>
      </c>
      <c r="M53" s="201">
        <v>0</v>
      </c>
      <c r="N53" s="198"/>
      <c r="O53" s="199" t="s">
        <v>21</v>
      </c>
      <c r="P53" s="199" t="s">
        <v>22</v>
      </c>
      <c r="Q53" s="199" t="s">
        <v>73</v>
      </c>
    </row>
    <row r="54" spans="1:17" x14ac:dyDescent="0.25">
      <c r="A54" s="198" t="s">
        <v>70</v>
      </c>
      <c r="B54" s="199" t="s">
        <v>16</v>
      </c>
      <c r="C54" s="199" t="s">
        <v>81</v>
      </c>
      <c r="D54" s="200">
        <v>173</v>
      </c>
      <c r="E54" s="199">
        <v>2</v>
      </c>
      <c r="F54" s="199" t="s">
        <v>30</v>
      </c>
      <c r="G54" s="199" t="s">
        <v>20</v>
      </c>
      <c r="H54" s="200">
        <v>544.6</v>
      </c>
      <c r="I54" s="201">
        <v>-10</v>
      </c>
      <c r="J54" s="198"/>
      <c r="K54" s="198"/>
      <c r="L54" s="203">
        <f t="shared" si="1"/>
        <v>-10</v>
      </c>
      <c r="M54" s="201">
        <f>N51</f>
        <v>0</v>
      </c>
      <c r="N54" s="198"/>
      <c r="O54" s="199" t="s">
        <v>21</v>
      </c>
      <c r="P54" s="199" t="s">
        <v>22</v>
      </c>
      <c r="Q54" s="199" t="s">
        <v>76</v>
      </c>
    </row>
  </sheetData>
  <pageMargins left="0.7" right="0.7" top="0.75" bottom="0.75" header="0.3" footer="0.3"/>
  <legacyDrawing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55"/>
  <sheetViews>
    <sheetView topLeftCell="B1" workbookViewId="0">
      <selection activeCell="O1" sqref="O1:O1048576"/>
    </sheetView>
  </sheetViews>
  <sheetFormatPr defaultRowHeight="15" x14ac:dyDescent="0.25"/>
  <cols>
    <col min="1" max="2" width="9.140625" style="197"/>
    <col min="3" max="3" width="26.85546875" style="197" bestFit="1" customWidth="1"/>
    <col min="4" max="4" width="9.42578125" style="197" bestFit="1" customWidth="1"/>
    <col min="5" max="7" width="9.140625" style="197"/>
    <col min="8" max="8" width="9.42578125" style="197" bestFit="1" customWidth="1"/>
    <col min="9" max="9" width="11.85546875" style="197" bestFit="1" customWidth="1"/>
    <col min="10" max="10" width="9.42578125" style="197" bestFit="1" customWidth="1"/>
    <col min="11" max="11" width="16.140625" style="197" bestFit="1" customWidth="1"/>
    <col min="12" max="12" width="10.42578125" style="197" bestFit="1" customWidth="1"/>
    <col min="13" max="13" width="9.42578125" style="197" bestFit="1" customWidth="1"/>
    <col min="14" max="14" width="9.140625" style="197"/>
    <col min="15" max="15" width="26" style="197" bestFit="1" customWidth="1"/>
    <col min="16" max="16384" width="9.140625" style="197"/>
  </cols>
  <sheetData>
    <row r="1" spans="1:17" ht="105" x14ac:dyDescent="0.25">
      <c r="A1" s="213" t="s">
        <v>0</v>
      </c>
      <c r="B1" s="213" t="s">
        <v>1</v>
      </c>
      <c r="C1" s="213" t="s">
        <v>2</v>
      </c>
      <c r="D1" s="214" t="s">
        <v>3</v>
      </c>
      <c r="E1" s="215" t="s">
        <v>4</v>
      </c>
      <c r="F1" s="216" t="s">
        <v>5</v>
      </c>
      <c r="G1" s="216" t="s">
        <v>6</v>
      </c>
      <c r="H1" s="214" t="s">
        <v>7</v>
      </c>
      <c r="I1" s="177" t="s">
        <v>8</v>
      </c>
      <c r="J1" s="217" t="s">
        <v>9</v>
      </c>
      <c r="K1" s="177" t="s">
        <v>228</v>
      </c>
      <c r="L1" s="177" t="s">
        <v>229</v>
      </c>
      <c r="M1" s="177" t="s">
        <v>10</v>
      </c>
      <c r="N1" s="216" t="s">
        <v>11</v>
      </c>
      <c r="O1" s="216" t="s">
        <v>12</v>
      </c>
      <c r="P1" s="216" t="s">
        <v>13</v>
      </c>
      <c r="Q1" s="216" t="s">
        <v>14</v>
      </c>
    </row>
    <row r="2" spans="1:17" x14ac:dyDescent="0.25">
      <c r="A2" s="218" t="s">
        <v>15</v>
      </c>
      <c r="B2" s="218" t="s">
        <v>16</v>
      </c>
      <c r="C2" s="218" t="s">
        <v>17</v>
      </c>
      <c r="D2" s="218">
        <v>6138</v>
      </c>
      <c r="E2" s="219" t="s">
        <v>18</v>
      </c>
      <c r="F2" s="218" t="s">
        <v>19</v>
      </c>
      <c r="G2" s="218" t="s">
        <v>20</v>
      </c>
      <c r="H2" s="220">
        <v>558</v>
      </c>
      <c r="I2" s="221">
        <v>3791093</v>
      </c>
      <c r="J2" s="222"/>
      <c r="K2" s="223"/>
      <c r="L2" s="223">
        <f t="shared" ref="L2:L8" si="0">I2+K2*0.75/3.412</f>
        <v>3791093</v>
      </c>
      <c r="M2" s="223">
        <v>4150943.8459999999</v>
      </c>
      <c r="N2" s="218"/>
      <c r="O2" s="218" t="s">
        <v>21</v>
      </c>
      <c r="P2" s="218" t="s">
        <v>22</v>
      </c>
      <c r="Q2" s="218" t="s">
        <v>23</v>
      </c>
    </row>
    <row r="3" spans="1:17" x14ac:dyDescent="0.25">
      <c r="A3" s="218" t="s">
        <v>15</v>
      </c>
      <c r="B3" s="218" t="s">
        <v>16</v>
      </c>
      <c r="C3" s="218" t="s">
        <v>24</v>
      </c>
      <c r="D3" s="218">
        <v>6641</v>
      </c>
      <c r="E3" s="219" t="s">
        <v>18</v>
      </c>
      <c r="F3" s="218" t="s">
        <v>19</v>
      </c>
      <c r="G3" s="218" t="s">
        <v>20</v>
      </c>
      <c r="H3" s="220">
        <v>900</v>
      </c>
      <c r="I3" s="221">
        <v>5293747</v>
      </c>
      <c r="J3" s="222"/>
      <c r="K3" s="223"/>
      <c r="L3" s="223">
        <f t="shared" si="0"/>
        <v>5293747</v>
      </c>
      <c r="M3" s="223">
        <v>5804742.983</v>
      </c>
      <c r="N3" s="218"/>
      <c r="O3" s="218" t="s">
        <v>21</v>
      </c>
      <c r="P3" s="218" t="s">
        <v>22</v>
      </c>
      <c r="Q3" s="218" t="s">
        <v>23</v>
      </c>
    </row>
    <row r="4" spans="1:17" x14ac:dyDescent="0.25">
      <c r="A4" s="218" t="s">
        <v>15</v>
      </c>
      <c r="B4" s="218" t="s">
        <v>16</v>
      </c>
      <c r="C4" s="218" t="s">
        <v>24</v>
      </c>
      <c r="D4" s="218">
        <v>6641</v>
      </c>
      <c r="E4" s="219" t="s">
        <v>25</v>
      </c>
      <c r="F4" s="218" t="s">
        <v>19</v>
      </c>
      <c r="G4" s="218" t="s">
        <v>20</v>
      </c>
      <c r="H4" s="220">
        <v>900</v>
      </c>
      <c r="I4" s="221">
        <v>5126271</v>
      </c>
      <c r="J4" s="222"/>
      <c r="K4" s="223"/>
      <c r="L4" s="223">
        <f t="shared" si="0"/>
        <v>5126271</v>
      </c>
      <c r="M4" s="223">
        <v>5996078.2340000002</v>
      </c>
      <c r="N4" s="218"/>
      <c r="O4" s="218" t="s">
        <v>21</v>
      </c>
      <c r="P4" s="218" t="s">
        <v>22</v>
      </c>
      <c r="Q4" s="218" t="s">
        <v>23</v>
      </c>
    </row>
    <row r="5" spans="1:17" x14ac:dyDescent="0.25">
      <c r="A5" s="218" t="s">
        <v>15</v>
      </c>
      <c r="B5" s="218" t="s">
        <v>16</v>
      </c>
      <c r="C5" s="218" t="s">
        <v>91</v>
      </c>
      <c r="D5" s="218">
        <v>56564</v>
      </c>
      <c r="E5" s="219" t="s">
        <v>18</v>
      </c>
      <c r="F5" s="218" t="s">
        <v>19</v>
      </c>
      <c r="G5" s="218" t="s">
        <v>20</v>
      </c>
      <c r="H5" s="220">
        <v>609</v>
      </c>
      <c r="I5" s="221">
        <v>294975</v>
      </c>
      <c r="J5" s="222"/>
      <c r="K5" s="223"/>
      <c r="L5" s="223">
        <f t="shared" si="0"/>
        <v>294975</v>
      </c>
      <c r="M5" s="223">
        <v>188785.64799999999</v>
      </c>
      <c r="N5" s="218"/>
      <c r="O5" s="218" t="s">
        <v>21</v>
      </c>
      <c r="P5" s="218" t="s">
        <v>22</v>
      </c>
      <c r="Q5" s="218" t="s">
        <v>23</v>
      </c>
    </row>
    <row r="6" spans="1:17" x14ac:dyDescent="0.25">
      <c r="A6" s="218" t="s">
        <v>15</v>
      </c>
      <c r="B6" s="218" t="s">
        <v>16</v>
      </c>
      <c r="C6" s="218" t="s">
        <v>82</v>
      </c>
      <c r="D6" s="218">
        <v>56456</v>
      </c>
      <c r="E6" s="219" t="s">
        <v>66</v>
      </c>
      <c r="F6" s="218" t="s">
        <v>19</v>
      </c>
      <c r="G6" s="218" t="s">
        <v>20</v>
      </c>
      <c r="H6" s="220">
        <v>720</v>
      </c>
      <c r="I6" s="221">
        <v>4366528</v>
      </c>
      <c r="J6" s="222"/>
      <c r="K6" s="223"/>
      <c r="L6" s="223">
        <f t="shared" si="0"/>
        <v>4366528</v>
      </c>
      <c r="M6" s="223">
        <v>4944118.0659999996</v>
      </c>
      <c r="N6" s="218"/>
      <c r="O6" s="218" t="s">
        <v>86</v>
      </c>
      <c r="P6" s="218" t="s">
        <v>22</v>
      </c>
      <c r="Q6" s="218" t="s">
        <v>23</v>
      </c>
    </row>
    <row r="7" spans="1:17" x14ac:dyDescent="0.25">
      <c r="A7" s="218" t="s">
        <v>15</v>
      </c>
      <c r="B7" s="218" t="s">
        <v>16</v>
      </c>
      <c r="C7" s="218" t="s">
        <v>26</v>
      </c>
      <c r="D7" s="218">
        <v>6009</v>
      </c>
      <c r="E7" s="219" t="s">
        <v>18</v>
      </c>
      <c r="F7" s="218" t="s">
        <v>19</v>
      </c>
      <c r="G7" s="218" t="s">
        <v>20</v>
      </c>
      <c r="H7" s="220">
        <v>900</v>
      </c>
      <c r="I7" s="221">
        <v>4500415</v>
      </c>
      <c r="J7" s="222"/>
      <c r="K7" s="223"/>
      <c r="L7" s="223">
        <f t="shared" si="0"/>
        <v>4500415</v>
      </c>
      <c r="M7" s="223">
        <v>5314861.5530000003</v>
      </c>
      <c r="N7" s="218"/>
      <c r="O7" s="218" t="s">
        <v>21</v>
      </c>
      <c r="P7" s="218" t="s">
        <v>22</v>
      </c>
      <c r="Q7" s="218" t="s">
        <v>23</v>
      </c>
    </row>
    <row r="8" spans="1:17" x14ac:dyDescent="0.25">
      <c r="A8" s="218" t="s">
        <v>15</v>
      </c>
      <c r="B8" s="218" t="s">
        <v>16</v>
      </c>
      <c r="C8" s="218" t="s">
        <v>26</v>
      </c>
      <c r="D8" s="218">
        <v>6009</v>
      </c>
      <c r="E8" s="219" t="s">
        <v>25</v>
      </c>
      <c r="F8" s="218" t="s">
        <v>19</v>
      </c>
      <c r="G8" s="218" t="s">
        <v>20</v>
      </c>
      <c r="H8" s="220">
        <v>900</v>
      </c>
      <c r="I8" s="221">
        <v>5005802</v>
      </c>
      <c r="J8" s="222"/>
      <c r="K8" s="223"/>
      <c r="L8" s="223">
        <f t="shared" si="0"/>
        <v>5005802</v>
      </c>
      <c r="M8" s="223">
        <v>5897951.3339999998</v>
      </c>
      <c r="N8" s="218"/>
      <c r="O8" s="218" t="s">
        <v>21</v>
      </c>
      <c r="P8" s="218" t="s">
        <v>22</v>
      </c>
      <c r="Q8" s="218" t="s">
        <v>23</v>
      </c>
    </row>
    <row r="9" spans="1:17" x14ac:dyDescent="0.25">
      <c r="A9" s="218" t="s">
        <v>27</v>
      </c>
      <c r="B9" s="218" t="s">
        <v>16</v>
      </c>
      <c r="C9" s="218" t="s">
        <v>28</v>
      </c>
      <c r="D9" s="218">
        <v>55340</v>
      </c>
      <c r="E9" s="219" t="s">
        <v>29</v>
      </c>
      <c r="F9" s="218" t="s">
        <v>30</v>
      </c>
      <c r="G9" s="224" t="s">
        <v>31</v>
      </c>
      <c r="H9" s="220">
        <v>199.3</v>
      </c>
      <c r="I9" s="221">
        <v>201855.8879409513</v>
      </c>
      <c r="J9" s="225"/>
      <c r="K9" s="225"/>
      <c r="L9" s="223">
        <f t="shared" ref="L9:L55" si="1">I9+K9*0.75/3.412</f>
        <v>201855.8879409513</v>
      </c>
      <c r="M9" s="221">
        <v>93121.84617979679</v>
      </c>
      <c r="N9" s="218"/>
      <c r="O9" s="218" t="s">
        <v>21</v>
      </c>
      <c r="P9" s="218" t="s">
        <v>22</v>
      </c>
      <c r="Q9" s="218" t="s">
        <v>23</v>
      </c>
    </row>
    <row r="10" spans="1:17" x14ac:dyDescent="0.25">
      <c r="A10" s="218" t="s">
        <v>27</v>
      </c>
      <c r="B10" s="218" t="s">
        <v>16</v>
      </c>
      <c r="C10" s="218" t="s">
        <v>28</v>
      </c>
      <c r="D10" s="218">
        <v>55340</v>
      </c>
      <c r="E10" s="219" t="s">
        <v>32</v>
      </c>
      <c r="F10" s="218" t="s">
        <v>30</v>
      </c>
      <c r="G10" s="224" t="s">
        <v>31</v>
      </c>
      <c r="H10" s="220">
        <v>199.3</v>
      </c>
      <c r="I10" s="221">
        <v>201855.8879409513</v>
      </c>
      <c r="J10" s="225"/>
      <c r="K10" s="225"/>
      <c r="L10" s="223">
        <f t="shared" si="1"/>
        <v>201855.8879409513</v>
      </c>
      <c r="M10" s="221">
        <v>93121.84617979679</v>
      </c>
      <c r="N10" s="218"/>
      <c r="O10" s="218" t="s">
        <v>21</v>
      </c>
      <c r="P10" s="218" t="s">
        <v>22</v>
      </c>
      <c r="Q10" s="218" t="s">
        <v>23</v>
      </c>
    </row>
    <row r="11" spans="1:17" x14ac:dyDescent="0.25">
      <c r="A11" s="218" t="s">
        <v>27</v>
      </c>
      <c r="B11" s="218" t="s">
        <v>16</v>
      </c>
      <c r="C11" s="218" t="s">
        <v>28</v>
      </c>
      <c r="D11" s="218">
        <v>55340</v>
      </c>
      <c r="E11" s="219" t="s">
        <v>33</v>
      </c>
      <c r="F11" s="218" t="s">
        <v>30</v>
      </c>
      <c r="G11" s="224" t="s">
        <v>34</v>
      </c>
      <c r="H11" s="220">
        <v>280.5</v>
      </c>
      <c r="I11" s="221">
        <v>284097.22311809746</v>
      </c>
      <c r="J11" s="225"/>
      <c r="K11" s="225"/>
      <c r="L11" s="223">
        <f t="shared" si="1"/>
        <v>284097.22311809746</v>
      </c>
      <c r="M11" s="221">
        <v>131062.1066404064</v>
      </c>
      <c r="N11" s="218"/>
      <c r="O11" s="218" t="s">
        <v>21</v>
      </c>
      <c r="P11" s="218" t="s">
        <v>22</v>
      </c>
      <c r="Q11" s="218" t="s">
        <v>23</v>
      </c>
    </row>
    <row r="12" spans="1:17" x14ac:dyDescent="0.25">
      <c r="A12" s="218" t="s">
        <v>27</v>
      </c>
      <c r="B12" s="218" t="s">
        <v>16</v>
      </c>
      <c r="C12" s="218" t="s">
        <v>35</v>
      </c>
      <c r="D12" s="218">
        <v>55221</v>
      </c>
      <c r="E12" s="219" t="s">
        <v>36</v>
      </c>
      <c r="F12" s="218" t="s">
        <v>30</v>
      </c>
      <c r="G12" s="224" t="s">
        <v>31</v>
      </c>
      <c r="H12" s="220">
        <v>51</v>
      </c>
      <c r="I12" s="221">
        <v>30316.288573811511</v>
      </c>
      <c r="J12" s="225"/>
      <c r="K12" s="225"/>
      <c r="L12" s="223">
        <f t="shared" si="1"/>
        <v>30316.288573811511</v>
      </c>
      <c r="M12" s="221">
        <v>15348.060460383655</v>
      </c>
      <c r="N12" s="218"/>
      <c r="O12" s="218" t="s">
        <v>21</v>
      </c>
      <c r="P12" s="218" t="s">
        <v>22</v>
      </c>
      <c r="Q12" s="218" t="s">
        <v>23</v>
      </c>
    </row>
    <row r="13" spans="1:17" x14ac:dyDescent="0.25">
      <c r="A13" s="218" t="s">
        <v>27</v>
      </c>
      <c r="B13" s="218" t="s">
        <v>16</v>
      </c>
      <c r="C13" s="218" t="s">
        <v>35</v>
      </c>
      <c r="D13" s="218">
        <v>55221</v>
      </c>
      <c r="E13" s="219" t="s">
        <v>37</v>
      </c>
      <c r="F13" s="218" t="s">
        <v>30</v>
      </c>
      <c r="G13" s="224" t="s">
        <v>31</v>
      </c>
      <c r="H13" s="220">
        <v>51</v>
      </c>
      <c r="I13" s="221">
        <v>30316.288573811511</v>
      </c>
      <c r="J13" s="225"/>
      <c r="K13" s="225"/>
      <c r="L13" s="223">
        <f t="shared" si="1"/>
        <v>30316.288573811511</v>
      </c>
      <c r="M13" s="221">
        <v>15348.060460383655</v>
      </c>
      <c r="N13" s="218"/>
      <c r="O13" s="218" t="s">
        <v>21</v>
      </c>
      <c r="P13" s="218" t="s">
        <v>22</v>
      </c>
      <c r="Q13" s="218" t="s">
        <v>23</v>
      </c>
    </row>
    <row r="14" spans="1:17" x14ac:dyDescent="0.25">
      <c r="A14" s="218" t="s">
        <v>27</v>
      </c>
      <c r="B14" s="218" t="s">
        <v>16</v>
      </c>
      <c r="C14" s="218" t="s">
        <v>35</v>
      </c>
      <c r="D14" s="218">
        <v>55221</v>
      </c>
      <c r="E14" s="219" t="s">
        <v>38</v>
      </c>
      <c r="F14" s="218" t="s">
        <v>30</v>
      </c>
      <c r="G14" s="224" t="s">
        <v>31</v>
      </c>
      <c r="H14" s="220">
        <v>51</v>
      </c>
      <c r="I14" s="221">
        <v>30316.288573811511</v>
      </c>
      <c r="J14" s="225"/>
      <c r="K14" s="225"/>
      <c r="L14" s="223">
        <f t="shared" si="1"/>
        <v>30316.288573811511</v>
      </c>
      <c r="M14" s="221">
        <v>15348.060460383655</v>
      </c>
      <c r="N14" s="218"/>
      <c r="O14" s="218" t="s">
        <v>21</v>
      </c>
      <c r="P14" s="218" t="s">
        <v>22</v>
      </c>
      <c r="Q14" s="218" t="s">
        <v>23</v>
      </c>
    </row>
    <row r="15" spans="1:17" x14ac:dyDescent="0.25">
      <c r="A15" s="218" t="s">
        <v>27</v>
      </c>
      <c r="B15" s="218" t="s">
        <v>16</v>
      </c>
      <c r="C15" s="218" t="s">
        <v>35</v>
      </c>
      <c r="D15" s="218">
        <v>55221</v>
      </c>
      <c r="E15" s="219" t="s">
        <v>39</v>
      </c>
      <c r="F15" s="218" t="s">
        <v>30</v>
      </c>
      <c r="G15" s="224" t="s">
        <v>31</v>
      </c>
      <c r="H15" s="220">
        <v>51</v>
      </c>
      <c r="I15" s="221">
        <v>30316.288573811511</v>
      </c>
      <c r="J15" s="225"/>
      <c r="K15" s="225"/>
      <c r="L15" s="223">
        <f t="shared" si="1"/>
        <v>30316.288573811511</v>
      </c>
      <c r="M15" s="221">
        <v>15348.060460383655</v>
      </c>
      <c r="N15" s="218"/>
      <c r="O15" s="218" t="s">
        <v>21</v>
      </c>
      <c r="P15" s="218" t="s">
        <v>22</v>
      </c>
      <c r="Q15" s="218" t="s">
        <v>23</v>
      </c>
    </row>
    <row r="16" spans="1:17" x14ac:dyDescent="0.25">
      <c r="A16" s="218" t="s">
        <v>27</v>
      </c>
      <c r="B16" s="218" t="s">
        <v>16</v>
      </c>
      <c r="C16" s="218" t="s">
        <v>35</v>
      </c>
      <c r="D16" s="218">
        <v>55221</v>
      </c>
      <c r="E16" s="219" t="s">
        <v>40</v>
      </c>
      <c r="F16" s="218" t="s">
        <v>30</v>
      </c>
      <c r="G16" s="224" t="s">
        <v>31</v>
      </c>
      <c r="H16" s="220">
        <v>51</v>
      </c>
      <c r="I16" s="221">
        <v>30316.288573811511</v>
      </c>
      <c r="J16" s="225"/>
      <c r="K16" s="225"/>
      <c r="L16" s="223">
        <f t="shared" si="1"/>
        <v>30316.288573811511</v>
      </c>
      <c r="M16" s="221">
        <v>15348.060460383655</v>
      </c>
      <c r="N16" s="218"/>
      <c r="O16" s="218" t="s">
        <v>21</v>
      </c>
      <c r="P16" s="218" t="s">
        <v>22</v>
      </c>
      <c r="Q16" s="218" t="s">
        <v>23</v>
      </c>
    </row>
    <row r="17" spans="1:17" x14ac:dyDescent="0.25">
      <c r="A17" s="218" t="s">
        <v>27</v>
      </c>
      <c r="B17" s="218" t="s">
        <v>16</v>
      </c>
      <c r="C17" s="218" t="s">
        <v>35</v>
      </c>
      <c r="D17" s="218">
        <v>55221</v>
      </c>
      <c r="E17" s="219" t="s">
        <v>41</v>
      </c>
      <c r="F17" s="218" t="s">
        <v>30</v>
      </c>
      <c r="G17" s="224" t="s">
        <v>31</v>
      </c>
      <c r="H17" s="220">
        <v>51</v>
      </c>
      <c r="I17" s="221">
        <v>30316.288573811511</v>
      </c>
      <c r="J17" s="225"/>
      <c r="K17" s="225"/>
      <c r="L17" s="223">
        <f t="shared" si="1"/>
        <v>30316.288573811511</v>
      </c>
      <c r="M17" s="221">
        <v>15348.060460383655</v>
      </c>
      <c r="N17" s="218"/>
      <c r="O17" s="218" t="s">
        <v>21</v>
      </c>
      <c r="P17" s="218" t="s">
        <v>22</v>
      </c>
      <c r="Q17" s="218" t="s">
        <v>23</v>
      </c>
    </row>
    <row r="18" spans="1:17" x14ac:dyDescent="0.25">
      <c r="A18" s="218" t="s">
        <v>27</v>
      </c>
      <c r="B18" s="218" t="s">
        <v>16</v>
      </c>
      <c r="C18" s="218" t="s">
        <v>35</v>
      </c>
      <c r="D18" s="218">
        <v>55221</v>
      </c>
      <c r="E18" s="219" t="s">
        <v>42</v>
      </c>
      <c r="F18" s="218" t="s">
        <v>30</v>
      </c>
      <c r="G18" s="224" t="s">
        <v>31</v>
      </c>
      <c r="H18" s="220">
        <v>83.5</v>
      </c>
      <c r="I18" s="221">
        <v>49635.49207673061</v>
      </c>
      <c r="J18" s="225"/>
      <c r="K18" s="225"/>
      <c r="L18" s="223">
        <f t="shared" si="1"/>
        <v>49635.49207673061</v>
      </c>
      <c r="M18" s="221">
        <v>25128.687224353631</v>
      </c>
      <c r="N18" s="218"/>
      <c r="O18" s="218" t="s">
        <v>21</v>
      </c>
      <c r="P18" s="218" t="s">
        <v>22</v>
      </c>
      <c r="Q18" s="218" t="s">
        <v>23</v>
      </c>
    </row>
    <row r="19" spans="1:17" x14ac:dyDescent="0.25">
      <c r="A19" s="218" t="s">
        <v>27</v>
      </c>
      <c r="B19" s="218" t="s">
        <v>16</v>
      </c>
      <c r="C19" s="218" t="s">
        <v>35</v>
      </c>
      <c r="D19" s="218">
        <v>55221</v>
      </c>
      <c r="E19" s="219" t="s">
        <v>43</v>
      </c>
      <c r="F19" s="218" t="s">
        <v>30</v>
      </c>
      <c r="G19" s="224" t="s">
        <v>34</v>
      </c>
      <c r="H19" s="220">
        <v>105</v>
      </c>
      <c r="I19" s="221">
        <v>62415.888240200169</v>
      </c>
      <c r="J19" s="225"/>
      <c r="K19" s="225"/>
      <c r="L19" s="223">
        <f t="shared" si="1"/>
        <v>62415.888240200169</v>
      </c>
      <c r="M19" s="221">
        <v>31598.948006672232</v>
      </c>
      <c r="N19" s="218"/>
      <c r="O19" s="218" t="s">
        <v>21</v>
      </c>
      <c r="P19" s="218" t="s">
        <v>22</v>
      </c>
      <c r="Q19" s="218" t="s">
        <v>23</v>
      </c>
    </row>
    <row r="20" spans="1:17" x14ac:dyDescent="0.25">
      <c r="A20" s="218" t="s">
        <v>27</v>
      </c>
      <c r="B20" s="218" t="s">
        <v>16</v>
      </c>
      <c r="C20" s="218" t="s">
        <v>35</v>
      </c>
      <c r="D20" s="218">
        <v>55221</v>
      </c>
      <c r="E20" s="219" t="s">
        <v>44</v>
      </c>
      <c r="F20" s="218" t="s">
        <v>30</v>
      </c>
      <c r="G20" s="224" t="s">
        <v>34</v>
      </c>
      <c r="H20" s="220">
        <v>105</v>
      </c>
      <c r="I20" s="221">
        <v>62415.888240200169</v>
      </c>
      <c r="J20" s="225"/>
      <c r="K20" s="225"/>
      <c r="L20" s="223">
        <f t="shared" si="1"/>
        <v>62415.888240200169</v>
      </c>
      <c r="M20" s="221">
        <v>31598.948006672232</v>
      </c>
      <c r="N20" s="218"/>
      <c r="O20" s="218" t="s">
        <v>21</v>
      </c>
      <c r="P20" s="218" t="s">
        <v>22</v>
      </c>
      <c r="Q20" s="218" t="s">
        <v>23</v>
      </c>
    </row>
    <row r="21" spans="1:17" x14ac:dyDescent="0.25">
      <c r="A21" s="218" t="s">
        <v>27</v>
      </c>
      <c r="B21" s="218" t="s">
        <v>16</v>
      </c>
      <c r="C21" s="218" t="s">
        <v>92</v>
      </c>
      <c r="D21" s="218">
        <v>55418</v>
      </c>
      <c r="E21" s="219" t="s">
        <v>51</v>
      </c>
      <c r="F21" s="218" t="s">
        <v>30</v>
      </c>
      <c r="G21" s="224" t="s">
        <v>31</v>
      </c>
      <c r="H21" s="220">
        <v>198.9</v>
      </c>
      <c r="I21" s="221">
        <v>142923.61863458311</v>
      </c>
      <c r="J21" s="225"/>
      <c r="K21" s="225"/>
      <c r="L21" s="223">
        <f t="shared" si="1"/>
        <v>142923.61863458311</v>
      </c>
      <c r="M21" s="221">
        <v>62929.715557638505</v>
      </c>
      <c r="N21" s="218"/>
      <c r="O21" s="218" t="s">
        <v>21</v>
      </c>
      <c r="P21" s="218" t="s">
        <v>22</v>
      </c>
      <c r="Q21" s="218" t="s">
        <v>23</v>
      </c>
    </row>
    <row r="22" spans="1:17" x14ac:dyDescent="0.25">
      <c r="A22" s="218" t="s">
        <v>27</v>
      </c>
      <c r="B22" s="218" t="s">
        <v>16</v>
      </c>
      <c r="C22" s="218" t="s">
        <v>92</v>
      </c>
      <c r="D22" s="218">
        <v>55418</v>
      </c>
      <c r="E22" s="219" t="s">
        <v>52</v>
      </c>
      <c r="F22" s="218" t="s">
        <v>30</v>
      </c>
      <c r="G22" s="224" t="s">
        <v>31</v>
      </c>
      <c r="H22" s="220">
        <v>198.9</v>
      </c>
      <c r="I22" s="221">
        <v>142923.61863458311</v>
      </c>
      <c r="J22" s="225"/>
      <c r="K22" s="225"/>
      <c r="L22" s="223">
        <f t="shared" si="1"/>
        <v>142923.61863458311</v>
      </c>
      <c r="M22" s="221">
        <v>62929.715557638505</v>
      </c>
      <c r="N22" s="218"/>
      <c r="O22" s="218" t="s">
        <v>21</v>
      </c>
      <c r="P22" s="218" t="s">
        <v>22</v>
      </c>
      <c r="Q22" s="218" t="s">
        <v>23</v>
      </c>
    </row>
    <row r="23" spans="1:17" x14ac:dyDescent="0.25">
      <c r="A23" s="218" t="s">
        <v>27</v>
      </c>
      <c r="B23" s="218" t="s">
        <v>16</v>
      </c>
      <c r="C23" s="218" t="s">
        <v>92</v>
      </c>
      <c r="D23" s="218">
        <v>55418</v>
      </c>
      <c r="E23" s="219" t="s">
        <v>49</v>
      </c>
      <c r="F23" s="218" t="s">
        <v>30</v>
      </c>
      <c r="G23" s="224" t="s">
        <v>34</v>
      </c>
      <c r="H23" s="220">
        <v>317</v>
      </c>
      <c r="I23" s="221">
        <v>227786.76273083381</v>
      </c>
      <c r="J23" s="225"/>
      <c r="K23" s="226"/>
      <c r="L23" s="223">
        <f t="shared" si="1"/>
        <v>227786.76273083381</v>
      </c>
      <c r="M23" s="221">
        <v>100295.22288472301</v>
      </c>
      <c r="N23" s="218"/>
      <c r="O23" s="218" t="s">
        <v>21</v>
      </c>
      <c r="P23" s="218" t="s">
        <v>22</v>
      </c>
      <c r="Q23" s="218" t="s">
        <v>23</v>
      </c>
    </row>
    <row r="24" spans="1:17" x14ac:dyDescent="0.25">
      <c r="A24" s="218" t="s">
        <v>27</v>
      </c>
      <c r="B24" s="218" t="s">
        <v>16</v>
      </c>
      <c r="C24" s="218" t="s">
        <v>93</v>
      </c>
      <c r="D24" s="218">
        <v>55714</v>
      </c>
      <c r="E24" s="219" t="s">
        <v>46</v>
      </c>
      <c r="F24" s="218" t="s">
        <v>30</v>
      </c>
      <c r="G24" s="224" t="s">
        <v>31</v>
      </c>
      <c r="H24" s="220">
        <v>242</v>
      </c>
      <c r="I24" s="221">
        <v>836463.91689008044</v>
      </c>
      <c r="J24" s="225"/>
      <c r="K24" s="226"/>
      <c r="L24" s="223">
        <f t="shared" si="1"/>
        <v>836463.91689008044</v>
      </c>
      <c r="M24" s="221">
        <v>351046.10993297584</v>
      </c>
      <c r="N24" s="218"/>
      <c r="O24" s="218" t="s">
        <v>21</v>
      </c>
      <c r="P24" s="218" t="s">
        <v>22</v>
      </c>
      <c r="Q24" s="218" t="s">
        <v>23</v>
      </c>
    </row>
    <row r="25" spans="1:17" x14ac:dyDescent="0.25">
      <c r="A25" s="218" t="s">
        <v>27</v>
      </c>
      <c r="B25" s="218" t="s">
        <v>16</v>
      </c>
      <c r="C25" s="218" t="s">
        <v>93</v>
      </c>
      <c r="D25" s="218">
        <v>55714</v>
      </c>
      <c r="E25" s="219" t="s">
        <v>48</v>
      </c>
      <c r="F25" s="218" t="s">
        <v>30</v>
      </c>
      <c r="G25" s="224" t="s">
        <v>31</v>
      </c>
      <c r="H25" s="220">
        <v>242</v>
      </c>
      <c r="I25" s="221">
        <v>836463.91689008044</v>
      </c>
      <c r="J25" s="225"/>
      <c r="K25" s="226"/>
      <c r="L25" s="223">
        <f t="shared" si="1"/>
        <v>836463.91689008044</v>
      </c>
      <c r="M25" s="221">
        <v>351046.10993297584</v>
      </c>
      <c r="N25" s="218"/>
      <c r="O25" s="218" t="s">
        <v>21</v>
      </c>
      <c r="P25" s="218" t="s">
        <v>22</v>
      </c>
      <c r="Q25" s="218" t="s">
        <v>23</v>
      </c>
    </row>
    <row r="26" spans="1:17" x14ac:dyDescent="0.25">
      <c r="A26" s="218" t="s">
        <v>27</v>
      </c>
      <c r="B26" s="218" t="s">
        <v>16</v>
      </c>
      <c r="C26" s="218" t="s">
        <v>93</v>
      </c>
      <c r="D26" s="218">
        <v>55714</v>
      </c>
      <c r="E26" s="219" t="s">
        <v>49</v>
      </c>
      <c r="F26" s="218" t="s">
        <v>30</v>
      </c>
      <c r="G26" s="224" t="s">
        <v>34</v>
      </c>
      <c r="H26" s="220">
        <v>262</v>
      </c>
      <c r="I26" s="221">
        <v>905593.16621983913</v>
      </c>
      <c r="J26" s="225"/>
      <c r="K26" s="226"/>
      <c r="L26" s="223">
        <f t="shared" si="1"/>
        <v>905593.16621983913</v>
      </c>
      <c r="M26" s="221">
        <v>380058.18513404822</v>
      </c>
      <c r="N26" s="218"/>
      <c r="O26" s="218" t="s">
        <v>21</v>
      </c>
      <c r="P26" s="218" t="s">
        <v>22</v>
      </c>
      <c r="Q26" s="218" t="s">
        <v>23</v>
      </c>
    </row>
    <row r="27" spans="1:17" x14ac:dyDescent="0.25">
      <c r="A27" s="218" t="s">
        <v>27</v>
      </c>
      <c r="B27" s="218" t="s">
        <v>16</v>
      </c>
      <c r="C27" s="218" t="s">
        <v>53</v>
      </c>
      <c r="D27" s="218">
        <v>55075</v>
      </c>
      <c r="E27" s="219" t="s">
        <v>54</v>
      </c>
      <c r="F27" s="218" t="s">
        <v>30</v>
      </c>
      <c r="G27" s="224" t="s">
        <v>31</v>
      </c>
      <c r="H27" s="220">
        <v>180</v>
      </c>
      <c r="I27" s="221">
        <v>1135758.0508474577</v>
      </c>
      <c r="J27" s="227">
        <v>0.53181900000000004</v>
      </c>
      <c r="K27" s="228">
        <f>(4/3)*3.412*I27*(1/J27-1)</f>
        <v>4548660.4530062834</v>
      </c>
      <c r="L27" s="223">
        <f t="shared" si="1"/>
        <v>2135610.1433898704</v>
      </c>
      <c r="M27" s="221">
        <v>642744.37296610174</v>
      </c>
      <c r="N27" s="218"/>
      <c r="O27" s="218" t="s">
        <v>55</v>
      </c>
      <c r="P27" s="218" t="s">
        <v>56</v>
      </c>
      <c r="Q27" s="218" t="s">
        <v>23</v>
      </c>
    </row>
    <row r="28" spans="1:17" x14ac:dyDescent="0.25">
      <c r="A28" s="218" t="s">
        <v>27</v>
      </c>
      <c r="B28" s="218" t="s">
        <v>16</v>
      </c>
      <c r="C28" s="218" t="s">
        <v>53</v>
      </c>
      <c r="D28" s="218">
        <v>55075</v>
      </c>
      <c r="E28" s="219" t="s">
        <v>57</v>
      </c>
      <c r="F28" s="218" t="s">
        <v>30</v>
      </c>
      <c r="G28" s="224" t="s">
        <v>34</v>
      </c>
      <c r="H28" s="220">
        <v>56</v>
      </c>
      <c r="I28" s="221">
        <v>353346.94915254239</v>
      </c>
      <c r="J28" s="227">
        <v>0.53181900000000004</v>
      </c>
      <c r="K28" s="228">
        <f>(4/3)*3.412*I28*(1/J28-1)</f>
        <v>1415138.8076019548</v>
      </c>
      <c r="L28" s="223">
        <f t="shared" si="1"/>
        <v>664412.04461018194</v>
      </c>
      <c r="M28" s="221">
        <v>199964.91603389831</v>
      </c>
      <c r="N28" s="218"/>
      <c r="O28" s="218" t="s">
        <v>55</v>
      </c>
      <c r="P28" s="218" t="s">
        <v>56</v>
      </c>
      <c r="Q28" s="218" t="s">
        <v>23</v>
      </c>
    </row>
    <row r="29" spans="1:17" x14ac:dyDescent="0.25">
      <c r="A29" s="218" t="s">
        <v>27</v>
      </c>
      <c r="B29" s="218" t="s">
        <v>16</v>
      </c>
      <c r="C29" s="218" t="s">
        <v>58</v>
      </c>
      <c r="D29" s="218">
        <v>201</v>
      </c>
      <c r="E29" s="219" t="s">
        <v>18</v>
      </c>
      <c r="F29" s="218" t="s">
        <v>30</v>
      </c>
      <c r="G29" s="224" t="s">
        <v>34</v>
      </c>
      <c r="H29" s="220">
        <v>59</v>
      </c>
      <c r="I29" s="221">
        <v>36503.140540540538</v>
      </c>
      <c r="J29" s="225"/>
      <c r="K29" s="226"/>
      <c r="L29" s="223">
        <f t="shared" si="1"/>
        <v>36503.140540540538</v>
      </c>
      <c r="M29" s="221">
        <v>20671.545843243242</v>
      </c>
      <c r="N29" s="218"/>
      <c r="O29" s="218" t="s">
        <v>21</v>
      </c>
      <c r="P29" s="218" t="s">
        <v>22</v>
      </c>
      <c r="Q29" s="218" t="s">
        <v>23</v>
      </c>
    </row>
    <row r="30" spans="1:17" x14ac:dyDescent="0.25">
      <c r="A30" s="218" t="s">
        <v>27</v>
      </c>
      <c r="B30" s="218" t="s">
        <v>16</v>
      </c>
      <c r="C30" s="218" t="s">
        <v>58</v>
      </c>
      <c r="D30" s="218">
        <v>201</v>
      </c>
      <c r="E30" s="219" t="s">
        <v>25</v>
      </c>
      <c r="F30" s="218" t="s">
        <v>30</v>
      </c>
      <c r="G30" s="224" t="s">
        <v>31</v>
      </c>
      <c r="H30" s="220">
        <v>126</v>
      </c>
      <c r="I30" s="221">
        <v>77955.859459459462</v>
      </c>
      <c r="J30" s="225"/>
      <c r="K30" s="226"/>
      <c r="L30" s="223">
        <f t="shared" si="1"/>
        <v>77955.859459459462</v>
      </c>
      <c r="M30" s="221">
        <v>44146.013156756759</v>
      </c>
      <c r="N30" s="218"/>
      <c r="O30" s="218" t="s">
        <v>21</v>
      </c>
      <c r="P30" s="218" t="s">
        <v>22</v>
      </c>
      <c r="Q30" s="218" t="s">
        <v>23</v>
      </c>
    </row>
    <row r="31" spans="1:17" x14ac:dyDescent="0.25">
      <c r="A31" s="218" t="s">
        <v>27</v>
      </c>
      <c r="B31" s="218" t="s">
        <v>16</v>
      </c>
      <c r="C31" s="218" t="s">
        <v>59</v>
      </c>
      <c r="D31" s="218">
        <v>55380</v>
      </c>
      <c r="E31" s="219" t="s">
        <v>29</v>
      </c>
      <c r="F31" s="218" t="s">
        <v>30</v>
      </c>
      <c r="G31" s="224" t="s">
        <v>31</v>
      </c>
      <c r="H31" s="220">
        <v>176</v>
      </c>
      <c r="I31" s="221">
        <v>718446.2075782537</v>
      </c>
      <c r="J31" s="225"/>
      <c r="K31" s="226"/>
      <c r="L31" s="223">
        <f t="shared" si="1"/>
        <v>718446.2075782537</v>
      </c>
      <c r="M31" s="221">
        <v>311843.63529489288</v>
      </c>
      <c r="N31" s="218"/>
      <c r="O31" s="218" t="s">
        <v>86</v>
      </c>
      <c r="P31" s="218" t="s">
        <v>22</v>
      </c>
      <c r="Q31" s="218" t="s">
        <v>23</v>
      </c>
    </row>
    <row r="32" spans="1:17" x14ac:dyDescent="0.25">
      <c r="A32" s="218" t="s">
        <v>27</v>
      </c>
      <c r="B32" s="218" t="s">
        <v>16</v>
      </c>
      <c r="C32" s="218" t="s">
        <v>59</v>
      </c>
      <c r="D32" s="218">
        <v>55380</v>
      </c>
      <c r="E32" s="219" t="s">
        <v>32</v>
      </c>
      <c r="F32" s="218" t="s">
        <v>30</v>
      </c>
      <c r="G32" s="224" t="s">
        <v>31</v>
      </c>
      <c r="H32" s="220">
        <v>176</v>
      </c>
      <c r="I32" s="221">
        <v>718446.2075782537</v>
      </c>
      <c r="J32" s="225"/>
      <c r="K32" s="225"/>
      <c r="L32" s="223">
        <f t="shared" si="1"/>
        <v>718446.2075782537</v>
      </c>
      <c r="M32" s="221">
        <v>311843.63529489288</v>
      </c>
      <c r="N32" s="218"/>
      <c r="O32" s="218" t="s">
        <v>86</v>
      </c>
      <c r="P32" s="218" t="s">
        <v>22</v>
      </c>
      <c r="Q32" s="218" t="s">
        <v>23</v>
      </c>
    </row>
    <row r="33" spans="1:17" x14ac:dyDescent="0.25">
      <c r="A33" s="218" t="s">
        <v>27</v>
      </c>
      <c r="B33" s="218" t="s">
        <v>16</v>
      </c>
      <c r="C33" s="218" t="s">
        <v>59</v>
      </c>
      <c r="D33" s="218">
        <v>55380</v>
      </c>
      <c r="E33" s="219" t="s">
        <v>60</v>
      </c>
      <c r="F33" s="218" t="s">
        <v>30</v>
      </c>
      <c r="G33" s="224" t="s">
        <v>31</v>
      </c>
      <c r="H33" s="220">
        <v>176</v>
      </c>
      <c r="I33" s="221">
        <v>718446.2075782537</v>
      </c>
      <c r="J33" s="225"/>
      <c r="K33" s="225"/>
      <c r="L33" s="223">
        <f t="shared" si="1"/>
        <v>718446.2075782537</v>
      </c>
      <c r="M33" s="221">
        <v>311843.63529489288</v>
      </c>
      <c r="N33" s="218"/>
      <c r="O33" s="218" t="s">
        <v>86</v>
      </c>
      <c r="P33" s="218" t="s">
        <v>22</v>
      </c>
      <c r="Q33" s="218" t="s">
        <v>23</v>
      </c>
    </row>
    <row r="34" spans="1:17" x14ac:dyDescent="0.25">
      <c r="A34" s="218" t="s">
        <v>27</v>
      </c>
      <c r="B34" s="218" t="s">
        <v>16</v>
      </c>
      <c r="C34" s="218" t="s">
        <v>59</v>
      </c>
      <c r="D34" s="218">
        <v>55380</v>
      </c>
      <c r="E34" s="219" t="s">
        <v>61</v>
      </c>
      <c r="F34" s="218" t="s">
        <v>30</v>
      </c>
      <c r="G34" s="224" t="s">
        <v>31</v>
      </c>
      <c r="H34" s="220">
        <v>176</v>
      </c>
      <c r="I34" s="221">
        <v>718446.2075782537</v>
      </c>
      <c r="J34" s="225"/>
      <c r="K34" s="225"/>
      <c r="L34" s="223">
        <f t="shared" si="1"/>
        <v>718446.2075782537</v>
      </c>
      <c r="M34" s="221">
        <v>311843.63529489288</v>
      </c>
      <c r="N34" s="218"/>
      <c r="O34" s="218" t="s">
        <v>86</v>
      </c>
      <c r="P34" s="218" t="s">
        <v>22</v>
      </c>
      <c r="Q34" s="218" t="s">
        <v>23</v>
      </c>
    </row>
    <row r="35" spans="1:17" x14ac:dyDescent="0.25">
      <c r="A35" s="218" t="s">
        <v>27</v>
      </c>
      <c r="B35" s="218" t="s">
        <v>16</v>
      </c>
      <c r="C35" s="218" t="s">
        <v>59</v>
      </c>
      <c r="D35" s="218">
        <v>55380</v>
      </c>
      <c r="E35" s="219" t="s">
        <v>62</v>
      </c>
      <c r="F35" s="218" t="s">
        <v>30</v>
      </c>
      <c r="G35" s="224" t="s">
        <v>31</v>
      </c>
      <c r="H35" s="220">
        <v>176</v>
      </c>
      <c r="I35" s="221">
        <v>718446.2075782537</v>
      </c>
      <c r="J35" s="225"/>
      <c r="K35" s="225"/>
      <c r="L35" s="223">
        <f t="shared" si="1"/>
        <v>718446.2075782537</v>
      </c>
      <c r="M35" s="221">
        <v>311843.63529489288</v>
      </c>
      <c r="N35" s="218"/>
      <c r="O35" s="218" t="s">
        <v>86</v>
      </c>
      <c r="P35" s="218" t="s">
        <v>22</v>
      </c>
      <c r="Q35" s="218" t="s">
        <v>23</v>
      </c>
    </row>
    <row r="36" spans="1:17" x14ac:dyDescent="0.25">
      <c r="A36" s="218" t="s">
        <v>27</v>
      </c>
      <c r="B36" s="218" t="s">
        <v>16</v>
      </c>
      <c r="C36" s="218" t="s">
        <v>59</v>
      </c>
      <c r="D36" s="218">
        <v>55380</v>
      </c>
      <c r="E36" s="219" t="s">
        <v>63</v>
      </c>
      <c r="F36" s="218" t="s">
        <v>30</v>
      </c>
      <c r="G36" s="224" t="s">
        <v>31</v>
      </c>
      <c r="H36" s="220">
        <v>176</v>
      </c>
      <c r="I36" s="221">
        <v>718446.2075782537</v>
      </c>
      <c r="J36" s="225"/>
      <c r="K36" s="225"/>
      <c r="L36" s="223">
        <f t="shared" si="1"/>
        <v>718446.2075782537</v>
      </c>
      <c r="M36" s="221">
        <v>311843.63529489288</v>
      </c>
      <c r="N36" s="218"/>
      <c r="O36" s="218" t="s">
        <v>86</v>
      </c>
      <c r="P36" s="218" t="s">
        <v>22</v>
      </c>
      <c r="Q36" s="218" t="s">
        <v>23</v>
      </c>
    </row>
    <row r="37" spans="1:17" x14ac:dyDescent="0.25">
      <c r="A37" s="218" t="s">
        <v>27</v>
      </c>
      <c r="B37" s="218" t="s">
        <v>16</v>
      </c>
      <c r="C37" s="218" t="s">
        <v>59</v>
      </c>
      <c r="D37" s="218">
        <v>55380</v>
      </c>
      <c r="E37" s="219" t="s">
        <v>64</v>
      </c>
      <c r="F37" s="218" t="s">
        <v>30</v>
      </c>
      <c r="G37" s="224" t="s">
        <v>31</v>
      </c>
      <c r="H37" s="220">
        <v>176</v>
      </c>
      <c r="I37" s="221">
        <v>718446.2075782537</v>
      </c>
      <c r="J37" s="225"/>
      <c r="K37" s="225"/>
      <c r="L37" s="223">
        <f t="shared" si="1"/>
        <v>718446.2075782537</v>
      </c>
      <c r="M37" s="221">
        <v>311843.63529489288</v>
      </c>
      <c r="N37" s="218"/>
      <c r="O37" s="218" t="s">
        <v>86</v>
      </c>
      <c r="P37" s="218" t="s">
        <v>22</v>
      </c>
      <c r="Q37" s="218" t="s">
        <v>23</v>
      </c>
    </row>
    <row r="38" spans="1:17" x14ac:dyDescent="0.25">
      <c r="A38" s="218" t="s">
        <v>27</v>
      </c>
      <c r="B38" s="218" t="s">
        <v>16</v>
      </c>
      <c r="C38" s="218" t="s">
        <v>59</v>
      </c>
      <c r="D38" s="218">
        <v>55380</v>
      </c>
      <c r="E38" s="219" t="s">
        <v>65</v>
      </c>
      <c r="F38" s="218" t="s">
        <v>30</v>
      </c>
      <c r="G38" s="224" t="s">
        <v>31</v>
      </c>
      <c r="H38" s="220">
        <v>176</v>
      </c>
      <c r="I38" s="221">
        <v>718446.2075782537</v>
      </c>
      <c r="J38" s="225"/>
      <c r="K38" s="225"/>
      <c r="L38" s="223">
        <f t="shared" si="1"/>
        <v>718446.2075782537</v>
      </c>
      <c r="M38" s="221">
        <v>311843.63529489288</v>
      </c>
      <c r="N38" s="218"/>
      <c r="O38" s="218" t="s">
        <v>86</v>
      </c>
      <c r="P38" s="218" t="s">
        <v>22</v>
      </c>
      <c r="Q38" s="218" t="s">
        <v>23</v>
      </c>
    </row>
    <row r="39" spans="1:17" x14ac:dyDescent="0.25">
      <c r="A39" s="218" t="s">
        <v>27</v>
      </c>
      <c r="B39" s="218" t="s">
        <v>16</v>
      </c>
      <c r="C39" s="218" t="s">
        <v>59</v>
      </c>
      <c r="D39" s="218">
        <v>55380</v>
      </c>
      <c r="E39" s="219" t="s">
        <v>66</v>
      </c>
      <c r="F39" s="218" t="s">
        <v>30</v>
      </c>
      <c r="G39" s="224" t="s">
        <v>34</v>
      </c>
      <c r="H39" s="220">
        <v>255</v>
      </c>
      <c r="I39" s="221">
        <v>1040930.5848434926</v>
      </c>
      <c r="J39" s="225"/>
      <c r="K39" s="225"/>
      <c r="L39" s="223">
        <f t="shared" si="1"/>
        <v>1040930.5848434926</v>
      </c>
      <c r="M39" s="221">
        <v>451818.90341021406</v>
      </c>
      <c r="N39" s="218"/>
      <c r="O39" s="218" t="s">
        <v>86</v>
      </c>
      <c r="P39" s="218" t="s">
        <v>22</v>
      </c>
      <c r="Q39" s="218" t="s">
        <v>23</v>
      </c>
    </row>
    <row r="40" spans="1:17" x14ac:dyDescent="0.25">
      <c r="A40" s="218" t="s">
        <v>27</v>
      </c>
      <c r="B40" s="218" t="s">
        <v>16</v>
      </c>
      <c r="C40" s="218" t="s">
        <v>59</v>
      </c>
      <c r="D40" s="218">
        <v>55380</v>
      </c>
      <c r="E40" s="219" t="s">
        <v>67</v>
      </c>
      <c r="F40" s="218" t="s">
        <v>30</v>
      </c>
      <c r="G40" s="224" t="s">
        <v>34</v>
      </c>
      <c r="H40" s="220">
        <v>255</v>
      </c>
      <c r="I40" s="221">
        <v>1040930.5848434926</v>
      </c>
      <c r="J40" s="225"/>
      <c r="K40" s="225"/>
      <c r="L40" s="223">
        <f t="shared" si="1"/>
        <v>1040930.5848434926</v>
      </c>
      <c r="M40" s="221">
        <v>451818.90341021406</v>
      </c>
      <c r="N40" s="218"/>
      <c r="O40" s="218" t="s">
        <v>86</v>
      </c>
      <c r="P40" s="218" t="s">
        <v>22</v>
      </c>
      <c r="Q40" s="218" t="s">
        <v>23</v>
      </c>
    </row>
    <row r="41" spans="1:17" x14ac:dyDescent="0.25">
      <c r="A41" s="218" t="s">
        <v>27</v>
      </c>
      <c r="B41" s="218" t="s">
        <v>16</v>
      </c>
      <c r="C41" s="218" t="s">
        <v>59</v>
      </c>
      <c r="D41" s="218">
        <v>55380</v>
      </c>
      <c r="E41" s="219" t="s">
        <v>68</v>
      </c>
      <c r="F41" s="218" t="s">
        <v>30</v>
      </c>
      <c r="G41" s="224" t="s">
        <v>34</v>
      </c>
      <c r="H41" s="220">
        <v>255</v>
      </c>
      <c r="I41" s="221">
        <v>1040930.5848434926</v>
      </c>
      <c r="J41" s="225"/>
      <c r="K41" s="225"/>
      <c r="L41" s="223">
        <f t="shared" si="1"/>
        <v>1040930.5848434926</v>
      </c>
      <c r="M41" s="221">
        <v>451818.90341021406</v>
      </c>
      <c r="N41" s="218"/>
      <c r="O41" s="218" t="s">
        <v>86</v>
      </c>
      <c r="P41" s="218" t="s">
        <v>22</v>
      </c>
      <c r="Q41" s="218" t="s">
        <v>23</v>
      </c>
    </row>
    <row r="42" spans="1:17" x14ac:dyDescent="0.25">
      <c r="A42" s="218" t="s">
        <v>27</v>
      </c>
      <c r="B42" s="218" t="s">
        <v>16</v>
      </c>
      <c r="C42" s="218" t="s">
        <v>59</v>
      </c>
      <c r="D42" s="218">
        <v>55380</v>
      </c>
      <c r="E42" s="219" t="s">
        <v>69</v>
      </c>
      <c r="F42" s="218" t="s">
        <v>30</v>
      </c>
      <c r="G42" s="224" t="s">
        <v>34</v>
      </c>
      <c r="H42" s="220">
        <v>255</v>
      </c>
      <c r="I42" s="221">
        <v>1040930.5848434926</v>
      </c>
      <c r="J42" s="225"/>
      <c r="K42" s="225"/>
      <c r="L42" s="223">
        <f t="shared" si="1"/>
        <v>1040930.5848434926</v>
      </c>
      <c r="M42" s="221">
        <v>451818.90341021406</v>
      </c>
      <c r="N42" s="218"/>
      <c r="O42" s="218" t="s">
        <v>86</v>
      </c>
      <c r="P42" s="218" t="s">
        <v>22</v>
      </c>
      <c r="Q42" s="218" t="s">
        <v>23</v>
      </c>
    </row>
    <row r="43" spans="1:17" x14ac:dyDescent="0.25">
      <c r="A43" s="218" t="s">
        <v>70</v>
      </c>
      <c r="B43" s="218" t="s">
        <v>16</v>
      </c>
      <c r="C43" s="218" t="s">
        <v>71</v>
      </c>
      <c r="D43" s="218">
        <v>202</v>
      </c>
      <c r="E43" s="219" t="s">
        <v>18</v>
      </c>
      <c r="F43" s="218" t="s">
        <v>30</v>
      </c>
      <c r="G43" s="218" t="s">
        <v>20</v>
      </c>
      <c r="H43" s="220">
        <v>120</v>
      </c>
      <c r="I43" s="221">
        <v>46502</v>
      </c>
      <c r="J43" s="225"/>
      <c r="K43" s="225"/>
      <c r="L43" s="223">
        <f t="shared" si="1"/>
        <v>46502</v>
      </c>
      <c r="M43" s="223">
        <v>35551.230000000003</v>
      </c>
      <c r="N43" s="218"/>
      <c r="O43" s="218" t="s">
        <v>21</v>
      </c>
      <c r="P43" s="218" t="s">
        <v>22</v>
      </c>
      <c r="Q43" s="218" t="s">
        <v>23</v>
      </c>
    </row>
    <row r="44" spans="1:17" x14ac:dyDescent="0.25">
      <c r="A44" s="218" t="s">
        <v>70</v>
      </c>
      <c r="B44" s="218" t="s">
        <v>16</v>
      </c>
      <c r="C44" s="218" t="s">
        <v>72</v>
      </c>
      <c r="D44" s="218">
        <v>167</v>
      </c>
      <c r="E44" s="219" t="s">
        <v>25</v>
      </c>
      <c r="F44" s="218" t="s">
        <v>30</v>
      </c>
      <c r="G44" s="218" t="s">
        <v>20</v>
      </c>
      <c r="H44" s="220">
        <v>69</v>
      </c>
      <c r="I44" s="221">
        <v>0</v>
      </c>
      <c r="J44" s="225"/>
      <c r="K44" s="225"/>
      <c r="L44" s="223">
        <f t="shared" si="1"/>
        <v>0</v>
      </c>
      <c r="M44" s="223">
        <v>0</v>
      </c>
      <c r="N44" s="218"/>
      <c r="O44" s="218" t="s">
        <v>21</v>
      </c>
      <c r="P44" s="218" t="s">
        <v>22</v>
      </c>
      <c r="Q44" s="218" t="s">
        <v>73</v>
      </c>
    </row>
    <row r="45" spans="1:17" x14ac:dyDescent="0.25">
      <c r="A45" s="218" t="s">
        <v>70</v>
      </c>
      <c r="B45" s="218" t="s">
        <v>16</v>
      </c>
      <c r="C45" s="218" t="s">
        <v>72</v>
      </c>
      <c r="D45" s="218">
        <v>167</v>
      </c>
      <c r="E45" s="219" t="s">
        <v>74</v>
      </c>
      <c r="F45" s="218" t="s">
        <v>30</v>
      </c>
      <c r="G45" s="218" t="s">
        <v>20</v>
      </c>
      <c r="H45" s="220">
        <v>156.19999999999999</v>
      </c>
      <c r="I45" s="221">
        <v>2581</v>
      </c>
      <c r="J45" s="225"/>
      <c r="K45" s="225"/>
      <c r="L45" s="223">
        <f t="shared" si="1"/>
        <v>2581</v>
      </c>
      <c r="M45" s="223">
        <v>3234.7570000000001</v>
      </c>
      <c r="N45" s="218"/>
      <c r="O45" s="218" t="s">
        <v>21</v>
      </c>
      <c r="P45" s="218" t="s">
        <v>22</v>
      </c>
      <c r="Q45" s="218" t="s">
        <v>76</v>
      </c>
    </row>
    <row r="46" spans="1:17" x14ac:dyDescent="0.25">
      <c r="A46" s="218" t="s">
        <v>70</v>
      </c>
      <c r="B46" s="218" t="s">
        <v>16</v>
      </c>
      <c r="C46" s="218" t="s">
        <v>75</v>
      </c>
      <c r="D46" s="218">
        <v>168</v>
      </c>
      <c r="E46" s="219" t="s">
        <v>18</v>
      </c>
      <c r="F46" s="218" t="s">
        <v>30</v>
      </c>
      <c r="G46" s="218" t="s">
        <v>20</v>
      </c>
      <c r="H46" s="220">
        <v>69</v>
      </c>
      <c r="I46" s="221">
        <v>0</v>
      </c>
      <c r="J46" s="225"/>
      <c r="K46" s="225"/>
      <c r="L46" s="223">
        <f t="shared" si="1"/>
        <v>0</v>
      </c>
      <c r="M46" s="223" t="s">
        <v>90</v>
      </c>
      <c r="N46" s="218"/>
      <c r="O46" s="218" t="s">
        <v>21</v>
      </c>
      <c r="P46" s="218" t="s">
        <v>22</v>
      </c>
      <c r="Q46" s="218" t="s">
        <v>73</v>
      </c>
    </row>
    <row r="47" spans="1:17" x14ac:dyDescent="0.25">
      <c r="A47" s="218" t="s">
        <v>70</v>
      </c>
      <c r="B47" s="218" t="s">
        <v>16</v>
      </c>
      <c r="C47" s="218" t="s">
        <v>75</v>
      </c>
      <c r="D47" s="218">
        <v>168</v>
      </c>
      <c r="E47" s="219" t="s">
        <v>25</v>
      </c>
      <c r="F47" s="218" t="s">
        <v>30</v>
      </c>
      <c r="G47" s="218" t="s">
        <v>20</v>
      </c>
      <c r="H47" s="220">
        <v>69</v>
      </c>
      <c r="I47" s="221">
        <v>0</v>
      </c>
      <c r="J47" s="225"/>
      <c r="K47" s="225"/>
      <c r="L47" s="223">
        <f t="shared" si="1"/>
        <v>0</v>
      </c>
      <c r="M47" s="223" t="s">
        <v>90</v>
      </c>
      <c r="N47" s="218"/>
      <c r="O47" s="218" t="s">
        <v>21</v>
      </c>
      <c r="P47" s="218" t="s">
        <v>22</v>
      </c>
      <c r="Q47" s="218" t="s">
        <v>73</v>
      </c>
    </row>
    <row r="48" spans="1:17" x14ac:dyDescent="0.25">
      <c r="A48" s="218" t="s">
        <v>70</v>
      </c>
      <c r="B48" s="218" t="s">
        <v>16</v>
      </c>
      <c r="C48" s="218" t="s">
        <v>77</v>
      </c>
      <c r="D48" s="218">
        <v>169</v>
      </c>
      <c r="E48" s="219" t="s">
        <v>25</v>
      </c>
      <c r="F48" s="218" t="s">
        <v>30</v>
      </c>
      <c r="G48" s="218" t="s">
        <v>20</v>
      </c>
      <c r="H48" s="220">
        <v>156.19999999999999</v>
      </c>
      <c r="I48" s="221">
        <v>-626</v>
      </c>
      <c r="J48" s="225"/>
      <c r="K48" s="225"/>
      <c r="L48" s="223">
        <f t="shared" si="1"/>
        <v>-626</v>
      </c>
      <c r="M48" s="223">
        <v>0</v>
      </c>
      <c r="N48" s="218"/>
      <c r="O48" s="218" t="s">
        <v>21</v>
      </c>
      <c r="P48" s="218" t="s">
        <v>22</v>
      </c>
      <c r="Q48" s="218" t="s">
        <v>76</v>
      </c>
    </row>
    <row r="49" spans="1:17" x14ac:dyDescent="0.25">
      <c r="A49" s="218" t="s">
        <v>70</v>
      </c>
      <c r="B49" s="218" t="s">
        <v>16</v>
      </c>
      <c r="C49" s="218" t="s">
        <v>78</v>
      </c>
      <c r="D49" s="218">
        <v>170</v>
      </c>
      <c r="E49" s="219" t="s">
        <v>18</v>
      </c>
      <c r="F49" s="218" t="s">
        <v>30</v>
      </c>
      <c r="G49" s="218" t="s">
        <v>20</v>
      </c>
      <c r="H49" s="220">
        <v>40</v>
      </c>
      <c r="I49" s="221">
        <v>35</v>
      </c>
      <c r="J49" s="225"/>
      <c r="K49" s="225"/>
      <c r="L49" s="223">
        <f t="shared" si="1"/>
        <v>35</v>
      </c>
      <c r="M49" s="223">
        <v>62.229243494527999</v>
      </c>
      <c r="N49" s="218"/>
      <c r="O49" s="218" t="s">
        <v>21</v>
      </c>
      <c r="P49" s="218" t="s">
        <v>22</v>
      </c>
      <c r="Q49" s="218" t="s">
        <v>76</v>
      </c>
    </row>
    <row r="50" spans="1:17" x14ac:dyDescent="0.25">
      <c r="A50" s="218" t="s">
        <v>70</v>
      </c>
      <c r="B50" s="218" t="s">
        <v>16</v>
      </c>
      <c r="C50" s="218" t="s">
        <v>78</v>
      </c>
      <c r="D50" s="218">
        <v>170</v>
      </c>
      <c r="E50" s="219" t="s">
        <v>25</v>
      </c>
      <c r="F50" s="218" t="s">
        <v>30</v>
      </c>
      <c r="G50" s="218" t="s">
        <v>20</v>
      </c>
      <c r="H50" s="220">
        <v>40</v>
      </c>
      <c r="I50" s="221">
        <v>2</v>
      </c>
      <c r="J50" s="225"/>
      <c r="K50" s="225"/>
      <c r="L50" s="223">
        <f t="shared" si="1"/>
        <v>2</v>
      </c>
      <c r="M50" s="223">
        <v>170.054</v>
      </c>
      <c r="N50" s="218"/>
      <c r="O50" s="218" t="s">
        <v>21</v>
      </c>
      <c r="P50" s="218" t="s">
        <v>22</v>
      </c>
      <c r="Q50" s="218" t="s">
        <v>76</v>
      </c>
    </row>
    <row r="51" spans="1:17" x14ac:dyDescent="0.25">
      <c r="A51" s="218" t="s">
        <v>70</v>
      </c>
      <c r="B51" s="218" t="s">
        <v>16</v>
      </c>
      <c r="C51" s="218" t="s">
        <v>78</v>
      </c>
      <c r="D51" s="218">
        <v>170</v>
      </c>
      <c r="E51" s="219" t="s">
        <v>74</v>
      </c>
      <c r="F51" s="218" t="s">
        <v>30</v>
      </c>
      <c r="G51" s="218" t="s">
        <v>20</v>
      </c>
      <c r="H51" s="220">
        <v>119.5</v>
      </c>
      <c r="I51" s="221">
        <v>887</v>
      </c>
      <c r="J51" s="225"/>
      <c r="K51" s="225"/>
      <c r="L51" s="223">
        <f t="shared" si="1"/>
        <v>887</v>
      </c>
      <c r="M51" s="223">
        <v>2253.15</v>
      </c>
      <c r="N51" s="218"/>
      <c r="O51" s="218" t="s">
        <v>21</v>
      </c>
      <c r="P51" s="218" t="s">
        <v>22</v>
      </c>
      <c r="Q51" s="218" t="s">
        <v>76</v>
      </c>
    </row>
    <row r="52" spans="1:17" x14ac:dyDescent="0.25">
      <c r="A52" s="218" t="s">
        <v>70</v>
      </c>
      <c r="B52" s="218" t="s">
        <v>16</v>
      </c>
      <c r="C52" s="218" t="s">
        <v>78</v>
      </c>
      <c r="D52" s="218">
        <v>170</v>
      </c>
      <c r="E52" s="219" t="s">
        <v>79</v>
      </c>
      <c r="F52" s="218" t="s">
        <v>30</v>
      </c>
      <c r="G52" s="218" t="s">
        <v>20</v>
      </c>
      <c r="H52" s="220">
        <v>552.5</v>
      </c>
      <c r="I52" s="221">
        <v>612047</v>
      </c>
      <c r="J52" s="225"/>
      <c r="K52" s="225"/>
      <c r="L52" s="223">
        <f t="shared" si="1"/>
        <v>612047</v>
      </c>
      <c r="M52" s="223">
        <v>436566.84299999999</v>
      </c>
      <c r="N52" s="218"/>
      <c r="O52" s="218" t="s">
        <v>21</v>
      </c>
      <c r="P52" s="218" t="s">
        <v>22</v>
      </c>
      <c r="Q52" s="218" t="s">
        <v>89</v>
      </c>
    </row>
    <row r="53" spans="1:17" x14ac:dyDescent="0.25">
      <c r="A53" s="218" t="s">
        <v>70</v>
      </c>
      <c r="B53" s="218" t="s">
        <v>16</v>
      </c>
      <c r="C53" s="218" t="s">
        <v>80</v>
      </c>
      <c r="D53" s="218">
        <v>203</v>
      </c>
      <c r="E53" s="219" t="s">
        <v>18</v>
      </c>
      <c r="F53" s="218" t="s">
        <v>30</v>
      </c>
      <c r="G53" s="218" t="s">
        <v>20</v>
      </c>
      <c r="H53" s="220">
        <v>136</v>
      </c>
      <c r="I53" s="221">
        <v>199295</v>
      </c>
      <c r="J53" s="225"/>
      <c r="K53" s="225"/>
      <c r="L53" s="223">
        <f t="shared" si="1"/>
        <v>199295</v>
      </c>
      <c r="M53" s="223">
        <v>144437.26800000001</v>
      </c>
      <c r="N53" s="218"/>
      <c r="O53" s="218" t="s">
        <v>21</v>
      </c>
      <c r="P53" s="218" t="s">
        <v>22</v>
      </c>
      <c r="Q53" s="218" t="s">
        <v>23</v>
      </c>
    </row>
    <row r="54" spans="1:17" x14ac:dyDescent="0.25">
      <c r="A54" s="218" t="s">
        <v>70</v>
      </c>
      <c r="B54" s="218" t="s">
        <v>16</v>
      </c>
      <c r="C54" s="218" t="s">
        <v>81</v>
      </c>
      <c r="D54" s="218">
        <v>173</v>
      </c>
      <c r="E54" s="219" t="s">
        <v>18</v>
      </c>
      <c r="F54" s="218" t="s">
        <v>30</v>
      </c>
      <c r="G54" s="218" t="s">
        <v>20</v>
      </c>
      <c r="H54" s="220">
        <v>359</v>
      </c>
      <c r="I54" s="221">
        <v>-158</v>
      </c>
      <c r="J54" s="225"/>
      <c r="K54" s="225"/>
      <c r="L54" s="223">
        <f t="shared" si="1"/>
        <v>-158</v>
      </c>
      <c r="M54" s="223">
        <v>0</v>
      </c>
      <c r="N54" s="218"/>
      <c r="O54" s="218" t="s">
        <v>21</v>
      </c>
      <c r="P54" s="218" t="s">
        <v>22</v>
      </c>
      <c r="Q54" s="218" t="s">
        <v>73</v>
      </c>
    </row>
    <row r="55" spans="1:17" x14ac:dyDescent="0.25">
      <c r="A55" s="218" t="s">
        <v>70</v>
      </c>
      <c r="B55" s="218" t="s">
        <v>16</v>
      </c>
      <c r="C55" s="218" t="s">
        <v>81</v>
      </c>
      <c r="D55" s="218">
        <v>173</v>
      </c>
      <c r="E55" s="219" t="s">
        <v>25</v>
      </c>
      <c r="F55" s="218" t="s">
        <v>30</v>
      </c>
      <c r="G55" s="218" t="s">
        <v>20</v>
      </c>
      <c r="H55" s="220">
        <v>544.6</v>
      </c>
      <c r="I55" s="221">
        <v>-95.226600000000005</v>
      </c>
      <c r="J55" s="225"/>
      <c r="K55" s="225"/>
      <c r="L55" s="223">
        <f t="shared" si="1"/>
        <v>-95.226600000000005</v>
      </c>
      <c r="M55" s="223">
        <v>0</v>
      </c>
      <c r="N55" s="218"/>
      <c r="O55" s="218" t="s">
        <v>21</v>
      </c>
      <c r="P55" s="218" t="s">
        <v>22</v>
      </c>
      <c r="Q55" s="218" t="s">
        <v>76</v>
      </c>
    </row>
  </sheetData>
  <pageMargins left="0.7" right="0.7" top="0.75" bottom="0.75" header="0.3" footer="0.3"/>
  <legacyDrawing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55"/>
  <sheetViews>
    <sheetView workbookViewId="0">
      <selection sqref="A1:XFD1048576"/>
    </sheetView>
  </sheetViews>
  <sheetFormatPr defaultRowHeight="15" x14ac:dyDescent="0.25"/>
  <cols>
    <col min="1" max="1" width="8.85546875" style="172" bestFit="1" customWidth="1"/>
    <col min="2" max="2" width="27.7109375" style="172" bestFit="1" customWidth="1"/>
    <col min="3" max="3" width="6" style="172" bestFit="1" customWidth="1"/>
    <col min="4" max="4" width="8.28515625" style="172" bestFit="1" customWidth="1"/>
    <col min="5" max="5" width="5" style="172" bestFit="1" customWidth="1"/>
    <col min="6" max="6" width="6.7109375" style="172" bestFit="1" customWidth="1"/>
    <col min="7" max="7" width="9" style="172" bestFit="1" customWidth="1"/>
    <col min="8" max="8" width="9.140625" style="172"/>
    <col min="9" max="9" width="8.85546875" style="172" bestFit="1" customWidth="1"/>
    <col min="10" max="12" width="9.140625" style="172"/>
    <col min="13" max="13" width="26" style="172" bestFit="1" customWidth="1"/>
    <col min="14" max="14" width="8.42578125" style="172" bestFit="1" customWidth="1"/>
    <col min="15" max="15" width="6.42578125" style="172" bestFit="1" customWidth="1"/>
    <col min="16" max="16384" width="9.140625" style="172"/>
  </cols>
  <sheetData>
    <row r="1" spans="1:15" ht="105" x14ac:dyDescent="0.25">
      <c r="A1" s="173" t="s">
        <v>0</v>
      </c>
      <c r="B1" s="213" t="s">
        <v>2</v>
      </c>
      <c r="C1" s="214" t="s">
        <v>3</v>
      </c>
      <c r="D1" s="215" t="s">
        <v>4</v>
      </c>
      <c r="E1" s="176" t="s">
        <v>5</v>
      </c>
      <c r="F1" s="176" t="s">
        <v>6</v>
      </c>
      <c r="G1" s="174" t="s">
        <v>7</v>
      </c>
      <c r="H1" s="177" t="s">
        <v>8</v>
      </c>
      <c r="I1" s="217" t="s">
        <v>9</v>
      </c>
      <c r="J1" s="177" t="s">
        <v>228</v>
      </c>
      <c r="K1" s="177" t="s">
        <v>229</v>
      </c>
      <c r="L1" s="177" t="s">
        <v>10</v>
      </c>
      <c r="M1" s="176" t="s">
        <v>12</v>
      </c>
      <c r="N1" s="176" t="s">
        <v>13</v>
      </c>
      <c r="O1" s="176" t="s">
        <v>14</v>
      </c>
    </row>
    <row r="2" spans="1:15" x14ac:dyDescent="0.25">
      <c r="A2" s="172" t="s">
        <v>15</v>
      </c>
      <c r="B2" s="229" t="s">
        <v>17</v>
      </c>
      <c r="C2" s="229">
        <v>6138</v>
      </c>
      <c r="D2" s="230" t="s">
        <v>18</v>
      </c>
      <c r="E2" s="172" t="s">
        <v>19</v>
      </c>
      <c r="F2" s="172" t="s">
        <v>20</v>
      </c>
      <c r="G2" s="172">
        <v>558</v>
      </c>
      <c r="H2" s="184">
        <v>3791093</v>
      </c>
      <c r="I2" s="231"/>
      <c r="J2" s="184"/>
      <c r="K2" s="232">
        <f t="shared" ref="K2:K45" si="0">H2+J2*0.75/3.412</f>
        <v>3791093</v>
      </c>
      <c r="L2" s="184">
        <v>4150943.8459999999</v>
      </c>
      <c r="M2" s="172" t="s">
        <v>21</v>
      </c>
      <c r="N2" s="172" t="s">
        <v>22</v>
      </c>
      <c r="O2" s="172" t="s">
        <v>23</v>
      </c>
    </row>
    <row r="3" spans="1:15" x14ac:dyDescent="0.25">
      <c r="A3" s="172" t="s">
        <v>15</v>
      </c>
      <c r="B3" s="229" t="s">
        <v>24</v>
      </c>
      <c r="C3" s="229">
        <v>6641</v>
      </c>
      <c r="D3" s="230" t="s">
        <v>18</v>
      </c>
      <c r="E3" s="172" t="s">
        <v>19</v>
      </c>
      <c r="F3" s="172" t="s">
        <v>20</v>
      </c>
      <c r="G3" s="172">
        <v>900</v>
      </c>
      <c r="H3" s="184">
        <v>5293747</v>
      </c>
      <c r="I3" s="231"/>
      <c r="J3" s="184"/>
      <c r="K3" s="232">
        <f t="shared" si="0"/>
        <v>5293747</v>
      </c>
      <c r="L3" s="184">
        <v>5804742.983</v>
      </c>
      <c r="M3" s="172" t="s">
        <v>21</v>
      </c>
      <c r="N3" s="172" t="s">
        <v>22</v>
      </c>
      <c r="O3" s="172" t="s">
        <v>23</v>
      </c>
    </row>
    <row r="4" spans="1:15" x14ac:dyDescent="0.25">
      <c r="A4" s="172" t="s">
        <v>15</v>
      </c>
      <c r="B4" s="229" t="s">
        <v>24</v>
      </c>
      <c r="C4" s="229">
        <v>6641</v>
      </c>
      <c r="D4" s="230" t="s">
        <v>25</v>
      </c>
      <c r="E4" s="172" t="s">
        <v>19</v>
      </c>
      <c r="F4" s="172" t="s">
        <v>20</v>
      </c>
      <c r="G4" s="172">
        <v>900</v>
      </c>
      <c r="H4" s="184">
        <v>5126271</v>
      </c>
      <c r="I4" s="231"/>
      <c r="J4" s="184"/>
      <c r="K4" s="232">
        <f t="shared" si="0"/>
        <v>5126271</v>
      </c>
      <c r="L4" s="184">
        <v>5996078.2340000002</v>
      </c>
      <c r="M4" s="172" t="s">
        <v>21</v>
      </c>
      <c r="N4" s="172" t="s">
        <v>22</v>
      </c>
      <c r="O4" s="172" t="s">
        <v>23</v>
      </c>
    </row>
    <row r="5" spans="1:15" x14ac:dyDescent="0.25">
      <c r="A5" s="172" t="s">
        <v>15</v>
      </c>
      <c r="B5" s="229" t="s">
        <v>91</v>
      </c>
      <c r="C5" s="229">
        <v>56564</v>
      </c>
      <c r="D5" s="230" t="s">
        <v>18</v>
      </c>
      <c r="E5" s="172" t="s">
        <v>19</v>
      </c>
      <c r="F5" s="172" t="s">
        <v>20</v>
      </c>
      <c r="G5" s="172">
        <v>609</v>
      </c>
      <c r="H5" s="184">
        <v>294975</v>
      </c>
      <c r="I5" s="231"/>
      <c r="J5" s="184"/>
      <c r="K5" s="232">
        <f t="shared" si="0"/>
        <v>294975</v>
      </c>
      <c r="L5" s="184">
        <v>188785.64799999999</v>
      </c>
      <c r="M5" s="172" t="s">
        <v>21</v>
      </c>
      <c r="N5" s="172" t="s">
        <v>22</v>
      </c>
      <c r="O5" s="172" t="s">
        <v>23</v>
      </c>
    </row>
    <row r="6" spans="1:15" x14ac:dyDescent="0.25">
      <c r="A6" s="172" t="s">
        <v>15</v>
      </c>
      <c r="B6" s="229" t="s">
        <v>82</v>
      </c>
      <c r="C6" s="229">
        <v>56456</v>
      </c>
      <c r="D6" s="230" t="s">
        <v>66</v>
      </c>
      <c r="E6" s="172" t="s">
        <v>19</v>
      </c>
      <c r="F6" s="172" t="s">
        <v>20</v>
      </c>
      <c r="G6" s="172">
        <v>720</v>
      </c>
      <c r="H6" s="184">
        <v>4366528</v>
      </c>
      <c r="I6" s="231"/>
      <c r="J6" s="184"/>
      <c r="K6" s="232">
        <f t="shared" si="0"/>
        <v>4366528</v>
      </c>
      <c r="L6" s="184">
        <v>4944118.0659999996</v>
      </c>
      <c r="M6" s="172" t="s">
        <v>86</v>
      </c>
      <c r="N6" s="172" t="s">
        <v>22</v>
      </c>
      <c r="O6" s="172" t="s">
        <v>23</v>
      </c>
    </row>
    <row r="7" spans="1:15" x14ac:dyDescent="0.25">
      <c r="A7" s="172" t="s">
        <v>15</v>
      </c>
      <c r="B7" s="229" t="s">
        <v>26</v>
      </c>
      <c r="C7" s="229">
        <v>6009</v>
      </c>
      <c r="D7" s="230" t="s">
        <v>18</v>
      </c>
      <c r="E7" s="172" t="s">
        <v>19</v>
      </c>
      <c r="F7" s="172" t="s">
        <v>20</v>
      </c>
      <c r="G7" s="172">
        <v>900</v>
      </c>
      <c r="H7" s="184">
        <v>4500415</v>
      </c>
      <c r="I7" s="231"/>
      <c r="J7" s="184"/>
      <c r="K7" s="232">
        <f t="shared" si="0"/>
        <v>4500415</v>
      </c>
      <c r="L7" s="184">
        <v>5314861.5530000003</v>
      </c>
      <c r="M7" s="172" t="s">
        <v>21</v>
      </c>
      <c r="N7" s="172" t="s">
        <v>22</v>
      </c>
      <c r="O7" s="172" t="s">
        <v>23</v>
      </c>
    </row>
    <row r="8" spans="1:15" x14ac:dyDescent="0.25">
      <c r="A8" s="172" t="s">
        <v>15</v>
      </c>
      <c r="B8" s="229" t="s">
        <v>26</v>
      </c>
      <c r="C8" s="229">
        <v>6009</v>
      </c>
      <c r="D8" s="230" t="s">
        <v>25</v>
      </c>
      <c r="E8" s="172" t="s">
        <v>19</v>
      </c>
      <c r="F8" s="172" t="s">
        <v>20</v>
      </c>
      <c r="G8" s="172">
        <v>900</v>
      </c>
      <c r="H8" s="184">
        <v>5005802</v>
      </c>
      <c r="I8" s="231"/>
      <c r="J8" s="184"/>
      <c r="K8" s="232">
        <f t="shared" si="0"/>
        <v>5005802</v>
      </c>
      <c r="L8" s="184">
        <v>5897951.3339999998</v>
      </c>
      <c r="M8" s="172" t="s">
        <v>21</v>
      </c>
      <c r="N8" s="172" t="s">
        <v>22</v>
      </c>
      <c r="O8" s="172" t="s">
        <v>23</v>
      </c>
    </row>
    <row r="9" spans="1:15" x14ac:dyDescent="0.25">
      <c r="A9" s="172" t="s">
        <v>27</v>
      </c>
      <c r="B9" s="229" t="s">
        <v>28</v>
      </c>
      <c r="C9" s="229">
        <v>55340</v>
      </c>
      <c r="D9" s="230" t="s">
        <v>29</v>
      </c>
      <c r="E9" s="172" t="s">
        <v>30</v>
      </c>
      <c r="F9" s="172" t="s">
        <v>31</v>
      </c>
      <c r="G9" s="172">
        <v>199.3</v>
      </c>
      <c r="H9" s="184">
        <v>336511.49950000003</v>
      </c>
      <c r="I9" s="231"/>
      <c r="J9" s="184"/>
      <c r="K9" s="232">
        <f t="shared" si="0"/>
        <v>336511.49950000003</v>
      </c>
      <c r="L9" s="184">
        <v>172753.63399999999</v>
      </c>
      <c r="M9" s="172" t="s">
        <v>21</v>
      </c>
      <c r="N9" s="172" t="s">
        <v>22</v>
      </c>
      <c r="O9" s="172" t="s">
        <v>23</v>
      </c>
    </row>
    <row r="10" spans="1:15" x14ac:dyDescent="0.25">
      <c r="A10" s="172" t="s">
        <v>27</v>
      </c>
      <c r="B10" s="229" t="s">
        <v>28</v>
      </c>
      <c r="C10" s="229">
        <v>55340</v>
      </c>
      <c r="D10" s="230" t="s">
        <v>32</v>
      </c>
      <c r="E10" s="172" t="s">
        <v>30</v>
      </c>
      <c r="F10" s="172" t="s">
        <v>31</v>
      </c>
      <c r="G10" s="172">
        <v>199.3</v>
      </c>
      <c r="H10" s="184">
        <v>336511.49950000003</v>
      </c>
      <c r="I10" s="231"/>
      <c r="J10" s="184"/>
      <c r="K10" s="232">
        <f t="shared" si="0"/>
        <v>336511.49950000003</v>
      </c>
      <c r="L10" s="184">
        <v>144552.16500000001</v>
      </c>
      <c r="M10" s="172" t="s">
        <v>21</v>
      </c>
      <c r="N10" s="172" t="s">
        <v>22</v>
      </c>
      <c r="O10" s="172" t="s">
        <v>23</v>
      </c>
    </row>
    <row r="11" spans="1:15" x14ac:dyDescent="0.25">
      <c r="A11" s="172" t="s">
        <v>27</v>
      </c>
      <c r="B11" s="229" t="s">
        <v>28</v>
      </c>
      <c r="C11" s="229">
        <v>55340</v>
      </c>
      <c r="D11" s="230" t="s">
        <v>33</v>
      </c>
      <c r="E11" s="172" t="s">
        <v>30</v>
      </c>
      <c r="F11" s="172" t="s">
        <v>34</v>
      </c>
      <c r="G11" s="172">
        <v>280.5</v>
      </c>
      <c r="H11" s="184">
        <v>14786</v>
      </c>
      <c r="I11" s="231"/>
      <c r="J11" s="184"/>
      <c r="K11" s="232">
        <f t="shared" si="0"/>
        <v>14786</v>
      </c>
      <c r="L11" s="184">
        <v>7818.3828259973907</v>
      </c>
      <c r="M11" s="172" t="s">
        <v>21</v>
      </c>
      <c r="N11" s="172" t="s">
        <v>22</v>
      </c>
      <c r="O11" s="172" t="s">
        <v>23</v>
      </c>
    </row>
    <row r="12" spans="1:15" x14ac:dyDescent="0.25">
      <c r="A12" s="172" t="s">
        <v>27</v>
      </c>
      <c r="B12" s="229" t="s">
        <v>35</v>
      </c>
      <c r="C12" s="229">
        <v>55221</v>
      </c>
      <c r="D12" s="230" t="s">
        <v>36</v>
      </c>
      <c r="E12" s="172" t="s">
        <v>30</v>
      </c>
      <c r="F12" s="172" t="s">
        <v>31</v>
      </c>
      <c r="G12" s="172">
        <v>51</v>
      </c>
      <c r="H12" s="184">
        <v>36798.300385109113</v>
      </c>
      <c r="I12" s="231"/>
      <c r="J12" s="184"/>
      <c r="K12" s="232">
        <f t="shared" si="0"/>
        <v>36798.300385109113</v>
      </c>
      <c r="L12" s="184">
        <v>21819.899000000001</v>
      </c>
      <c r="M12" s="172" t="s">
        <v>21</v>
      </c>
      <c r="N12" s="172" t="s">
        <v>22</v>
      </c>
      <c r="O12" s="172" t="s">
        <v>23</v>
      </c>
    </row>
    <row r="13" spans="1:15" x14ac:dyDescent="0.25">
      <c r="A13" s="172" t="s">
        <v>27</v>
      </c>
      <c r="B13" s="229" t="s">
        <v>35</v>
      </c>
      <c r="C13" s="229">
        <v>55221</v>
      </c>
      <c r="D13" s="230" t="s">
        <v>37</v>
      </c>
      <c r="E13" s="172" t="s">
        <v>30</v>
      </c>
      <c r="F13" s="172" t="s">
        <v>31</v>
      </c>
      <c r="G13" s="172">
        <v>51</v>
      </c>
      <c r="H13" s="184">
        <v>36798.300385109113</v>
      </c>
      <c r="I13" s="231"/>
      <c r="J13" s="184"/>
      <c r="K13" s="232">
        <f t="shared" si="0"/>
        <v>36798.300385109113</v>
      </c>
      <c r="L13" s="184">
        <v>21971.010999999999</v>
      </c>
      <c r="M13" s="172" t="s">
        <v>21</v>
      </c>
      <c r="N13" s="172" t="s">
        <v>22</v>
      </c>
      <c r="O13" s="172" t="s">
        <v>23</v>
      </c>
    </row>
    <row r="14" spans="1:15" x14ac:dyDescent="0.25">
      <c r="A14" s="172" t="s">
        <v>27</v>
      </c>
      <c r="B14" s="229" t="s">
        <v>35</v>
      </c>
      <c r="C14" s="229">
        <v>55221</v>
      </c>
      <c r="D14" s="230" t="s">
        <v>38</v>
      </c>
      <c r="E14" s="172" t="s">
        <v>30</v>
      </c>
      <c r="F14" s="172" t="s">
        <v>31</v>
      </c>
      <c r="G14" s="172">
        <v>51</v>
      </c>
      <c r="H14" s="184">
        <v>36798.300385109113</v>
      </c>
      <c r="I14" s="231"/>
      <c r="J14" s="184"/>
      <c r="K14" s="232">
        <f t="shared" si="0"/>
        <v>36798.300385109113</v>
      </c>
      <c r="L14" s="184">
        <v>20759.044999999998</v>
      </c>
      <c r="M14" s="172" t="s">
        <v>21</v>
      </c>
      <c r="N14" s="172" t="s">
        <v>22</v>
      </c>
      <c r="O14" s="172" t="s">
        <v>23</v>
      </c>
    </row>
    <row r="15" spans="1:15" x14ac:dyDescent="0.25">
      <c r="A15" s="172" t="s">
        <v>27</v>
      </c>
      <c r="B15" s="229" t="s">
        <v>35</v>
      </c>
      <c r="C15" s="229">
        <v>55221</v>
      </c>
      <c r="D15" s="230" t="s">
        <v>39</v>
      </c>
      <c r="E15" s="172" t="s">
        <v>30</v>
      </c>
      <c r="F15" s="172" t="s">
        <v>31</v>
      </c>
      <c r="G15" s="172">
        <v>51</v>
      </c>
      <c r="H15" s="184">
        <v>36798.300385109113</v>
      </c>
      <c r="I15" s="231"/>
      <c r="J15" s="184"/>
      <c r="K15" s="232">
        <f t="shared" si="0"/>
        <v>36798.300385109113</v>
      </c>
      <c r="L15" s="184">
        <v>20795.256000000001</v>
      </c>
      <c r="M15" s="172" t="s">
        <v>21</v>
      </c>
      <c r="N15" s="172" t="s">
        <v>22</v>
      </c>
      <c r="O15" s="172" t="s">
        <v>23</v>
      </c>
    </row>
    <row r="16" spans="1:15" x14ac:dyDescent="0.25">
      <c r="A16" s="172" t="s">
        <v>27</v>
      </c>
      <c r="B16" s="229" t="s">
        <v>35</v>
      </c>
      <c r="C16" s="229">
        <v>55221</v>
      </c>
      <c r="D16" s="230" t="s">
        <v>40</v>
      </c>
      <c r="E16" s="172" t="s">
        <v>30</v>
      </c>
      <c r="F16" s="172" t="s">
        <v>31</v>
      </c>
      <c r="G16" s="172">
        <v>51</v>
      </c>
      <c r="H16" s="184">
        <v>36798.300385109113</v>
      </c>
      <c r="I16" s="231"/>
      <c r="J16" s="184"/>
      <c r="K16" s="232">
        <f t="shared" si="0"/>
        <v>36798.300385109113</v>
      </c>
      <c r="L16" s="184">
        <v>17788.137999999999</v>
      </c>
      <c r="M16" s="172" t="s">
        <v>21</v>
      </c>
      <c r="N16" s="172" t="s">
        <v>22</v>
      </c>
      <c r="O16" s="172" t="s">
        <v>23</v>
      </c>
    </row>
    <row r="17" spans="1:15" x14ac:dyDescent="0.25">
      <c r="A17" s="172" t="s">
        <v>27</v>
      </c>
      <c r="B17" s="229" t="s">
        <v>35</v>
      </c>
      <c r="C17" s="229">
        <v>55221</v>
      </c>
      <c r="D17" s="230" t="s">
        <v>41</v>
      </c>
      <c r="E17" s="172" t="s">
        <v>30</v>
      </c>
      <c r="F17" s="172" t="s">
        <v>31</v>
      </c>
      <c r="G17" s="172">
        <v>51</v>
      </c>
      <c r="H17" s="184">
        <v>36798.300385109113</v>
      </c>
      <c r="I17" s="231"/>
      <c r="J17" s="184"/>
      <c r="K17" s="232">
        <f t="shared" si="0"/>
        <v>36798.300385109113</v>
      </c>
      <c r="L17" s="184">
        <v>19170.63</v>
      </c>
      <c r="M17" s="172" t="s">
        <v>21</v>
      </c>
      <c r="N17" s="172" t="s">
        <v>22</v>
      </c>
      <c r="O17" s="172" t="s">
        <v>23</v>
      </c>
    </row>
    <row r="18" spans="1:15" x14ac:dyDescent="0.25">
      <c r="A18" s="172" t="s">
        <v>27</v>
      </c>
      <c r="B18" s="229" t="s">
        <v>35</v>
      </c>
      <c r="C18" s="229">
        <v>55221</v>
      </c>
      <c r="D18" s="230" t="s">
        <v>42</v>
      </c>
      <c r="E18" s="172" t="s">
        <v>30</v>
      </c>
      <c r="F18" s="172" t="s">
        <v>31</v>
      </c>
      <c r="G18" s="172">
        <v>83.5</v>
      </c>
      <c r="H18" s="184">
        <v>60248.197689345317</v>
      </c>
      <c r="I18" s="231"/>
      <c r="J18" s="184"/>
      <c r="K18" s="232">
        <f t="shared" si="0"/>
        <v>60248.197689345317</v>
      </c>
      <c r="L18" s="184">
        <v>58110.966999999997</v>
      </c>
      <c r="M18" s="172" t="s">
        <v>21</v>
      </c>
      <c r="N18" s="172" t="s">
        <v>22</v>
      </c>
      <c r="O18" s="172" t="s">
        <v>23</v>
      </c>
    </row>
    <row r="19" spans="1:15" x14ac:dyDescent="0.25">
      <c r="A19" s="172" t="s">
        <v>27</v>
      </c>
      <c r="B19" s="229" t="s">
        <v>35</v>
      </c>
      <c r="C19" s="229">
        <v>55221</v>
      </c>
      <c r="D19" s="230" t="s">
        <v>43</v>
      </c>
      <c r="E19" s="172" t="s">
        <v>30</v>
      </c>
      <c r="F19" s="172" t="s">
        <v>34</v>
      </c>
      <c r="G19" s="172">
        <v>105</v>
      </c>
      <c r="H19" s="184">
        <v>75327</v>
      </c>
      <c r="I19" s="231"/>
      <c r="J19" s="184"/>
      <c r="K19" s="232">
        <f t="shared" si="0"/>
        <v>75327</v>
      </c>
      <c r="L19" s="184">
        <v>0</v>
      </c>
      <c r="M19" s="172" t="s">
        <v>21</v>
      </c>
      <c r="N19" s="172" t="s">
        <v>22</v>
      </c>
      <c r="O19" s="172" t="s">
        <v>23</v>
      </c>
    </row>
    <row r="20" spans="1:15" x14ac:dyDescent="0.25">
      <c r="A20" s="172" t="s">
        <v>27</v>
      </c>
      <c r="B20" s="229" t="s">
        <v>35</v>
      </c>
      <c r="C20" s="229">
        <v>55221</v>
      </c>
      <c r="D20" s="230" t="s">
        <v>44</v>
      </c>
      <c r="E20" s="172" t="s">
        <v>30</v>
      </c>
      <c r="F20" s="172" t="s">
        <v>34</v>
      </c>
      <c r="G20" s="172">
        <v>105</v>
      </c>
      <c r="H20" s="184">
        <v>0</v>
      </c>
      <c r="I20" s="231"/>
      <c r="J20" s="184"/>
      <c r="K20" s="232">
        <f t="shared" si="0"/>
        <v>0</v>
      </c>
      <c r="L20" s="184">
        <v>0</v>
      </c>
      <c r="M20" s="172" t="s">
        <v>21</v>
      </c>
      <c r="N20" s="172" t="s">
        <v>22</v>
      </c>
      <c r="O20" s="172" t="s">
        <v>23</v>
      </c>
    </row>
    <row r="21" spans="1:15" x14ac:dyDescent="0.25">
      <c r="A21" s="172" t="s">
        <v>27</v>
      </c>
      <c r="B21" s="229" t="s">
        <v>92</v>
      </c>
      <c r="C21" s="229">
        <v>55418</v>
      </c>
      <c r="D21" s="230" t="s">
        <v>51</v>
      </c>
      <c r="E21" s="172" t="s">
        <v>30</v>
      </c>
      <c r="F21" s="172" t="s">
        <v>31</v>
      </c>
      <c r="G21" s="172">
        <v>198.9</v>
      </c>
      <c r="H21" s="184">
        <v>150125</v>
      </c>
      <c r="I21" s="231"/>
      <c r="J21" s="184"/>
      <c r="K21" s="232">
        <f t="shared" si="0"/>
        <v>150125</v>
      </c>
      <c r="L21" s="184">
        <v>115396.18700000001</v>
      </c>
      <c r="M21" s="172" t="s">
        <v>21</v>
      </c>
      <c r="N21" s="172" t="s">
        <v>22</v>
      </c>
      <c r="O21" s="172" t="s">
        <v>23</v>
      </c>
    </row>
    <row r="22" spans="1:15" x14ac:dyDescent="0.25">
      <c r="A22" s="172" t="s">
        <v>27</v>
      </c>
      <c r="B22" s="229" t="s">
        <v>92</v>
      </c>
      <c r="C22" s="229">
        <v>55418</v>
      </c>
      <c r="D22" s="230" t="s">
        <v>52</v>
      </c>
      <c r="E22" s="172" t="s">
        <v>30</v>
      </c>
      <c r="F22" s="172" t="s">
        <v>31</v>
      </c>
      <c r="G22" s="172">
        <v>198.9</v>
      </c>
      <c r="H22" s="184">
        <v>150125</v>
      </c>
      <c r="I22" s="231"/>
      <c r="J22" s="184"/>
      <c r="K22" s="232">
        <f t="shared" si="0"/>
        <v>150125</v>
      </c>
      <c r="L22" s="184">
        <v>110758.467</v>
      </c>
      <c r="M22" s="172" t="s">
        <v>21</v>
      </c>
      <c r="N22" s="172" t="s">
        <v>22</v>
      </c>
      <c r="O22" s="172" t="s">
        <v>23</v>
      </c>
    </row>
    <row r="23" spans="1:15" x14ac:dyDescent="0.25">
      <c r="A23" s="172" t="s">
        <v>27</v>
      </c>
      <c r="B23" s="229" t="s">
        <v>92</v>
      </c>
      <c r="C23" s="229">
        <v>55418</v>
      </c>
      <c r="D23" s="230" t="s">
        <v>49</v>
      </c>
      <c r="E23" s="172" t="s">
        <v>30</v>
      </c>
      <c r="F23" s="172" t="s">
        <v>34</v>
      </c>
      <c r="G23" s="172">
        <v>317</v>
      </c>
      <c r="H23" s="184">
        <v>213384</v>
      </c>
      <c r="I23" s="231"/>
      <c r="J23" s="184"/>
      <c r="K23" s="232">
        <f t="shared" si="0"/>
        <v>213384</v>
      </c>
      <c r="L23" s="184">
        <v>25628.146054720441</v>
      </c>
      <c r="M23" s="172" t="s">
        <v>21</v>
      </c>
      <c r="N23" s="172" t="s">
        <v>22</v>
      </c>
      <c r="O23" s="172" t="s">
        <v>23</v>
      </c>
    </row>
    <row r="24" spans="1:15" x14ac:dyDescent="0.25">
      <c r="A24" s="172" t="s">
        <v>27</v>
      </c>
      <c r="B24" s="229" t="s">
        <v>93</v>
      </c>
      <c r="C24" s="229">
        <v>55714</v>
      </c>
      <c r="D24" s="230" t="s">
        <v>46</v>
      </c>
      <c r="E24" s="172" t="s">
        <v>30</v>
      </c>
      <c r="F24" s="172" t="s">
        <v>31</v>
      </c>
      <c r="G24" s="172">
        <v>242</v>
      </c>
      <c r="H24" s="184">
        <v>818923</v>
      </c>
      <c r="I24" s="231"/>
      <c r="J24" s="184"/>
      <c r="K24" s="232">
        <f t="shared" si="0"/>
        <v>818923</v>
      </c>
      <c r="L24" s="184">
        <v>553025.07499999995</v>
      </c>
      <c r="M24" s="172" t="s">
        <v>21</v>
      </c>
      <c r="N24" s="172" t="s">
        <v>22</v>
      </c>
      <c r="O24" s="172" t="s">
        <v>23</v>
      </c>
    </row>
    <row r="25" spans="1:15" x14ac:dyDescent="0.25">
      <c r="A25" s="172" t="s">
        <v>27</v>
      </c>
      <c r="B25" s="229" t="s">
        <v>93</v>
      </c>
      <c r="C25" s="229">
        <v>55714</v>
      </c>
      <c r="D25" s="230" t="s">
        <v>48</v>
      </c>
      <c r="E25" s="172" t="s">
        <v>30</v>
      </c>
      <c r="F25" s="172" t="s">
        <v>31</v>
      </c>
      <c r="G25" s="172">
        <v>242</v>
      </c>
      <c r="H25" s="184">
        <v>818923</v>
      </c>
      <c r="I25" s="231"/>
      <c r="J25" s="184"/>
      <c r="K25" s="232">
        <f t="shared" si="0"/>
        <v>818923</v>
      </c>
      <c r="L25" s="184">
        <v>529125.32999999996</v>
      </c>
      <c r="M25" s="172" t="s">
        <v>21</v>
      </c>
      <c r="N25" s="172" t="s">
        <v>22</v>
      </c>
      <c r="O25" s="172" t="s">
        <v>23</v>
      </c>
    </row>
    <row r="26" spans="1:15" x14ac:dyDescent="0.25">
      <c r="A26" s="172" t="s">
        <v>27</v>
      </c>
      <c r="B26" s="229" t="s">
        <v>93</v>
      </c>
      <c r="C26" s="229">
        <v>55714</v>
      </c>
      <c r="D26" s="230" t="s">
        <v>49</v>
      </c>
      <c r="E26" s="172" t="s">
        <v>30</v>
      </c>
      <c r="F26" s="172" t="s">
        <v>34</v>
      </c>
      <c r="G26" s="172">
        <v>262</v>
      </c>
      <c r="H26" s="184">
        <v>940675</v>
      </c>
      <c r="I26" s="231"/>
      <c r="J26" s="184"/>
      <c r="K26" s="232">
        <f t="shared" si="0"/>
        <v>940675</v>
      </c>
      <c r="L26" s="184">
        <v>7606.0763671165496</v>
      </c>
      <c r="M26" s="172" t="s">
        <v>21</v>
      </c>
      <c r="N26" s="172" t="s">
        <v>22</v>
      </c>
      <c r="O26" s="172" t="s">
        <v>23</v>
      </c>
    </row>
    <row r="27" spans="1:15" x14ac:dyDescent="0.25">
      <c r="A27" s="172" t="s">
        <v>27</v>
      </c>
      <c r="B27" s="229" t="s">
        <v>53</v>
      </c>
      <c r="C27" s="229">
        <v>55075</v>
      </c>
      <c r="D27" s="230" t="s">
        <v>54</v>
      </c>
      <c r="E27" s="172" t="s">
        <v>30</v>
      </c>
      <c r="F27" s="172" t="s">
        <v>31</v>
      </c>
      <c r="G27" s="172">
        <v>180</v>
      </c>
      <c r="H27" s="184">
        <v>1195860</v>
      </c>
      <c r="I27" s="183">
        <v>0.51887578109537602</v>
      </c>
      <c r="J27" s="184">
        <f>(4/3)*3.412*H27*(1/I27-1)</f>
        <v>5044544.0357801784</v>
      </c>
      <c r="K27" s="232">
        <f t="shared" si="0"/>
        <v>2304713.4662471083</v>
      </c>
      <c r="L27" s="184">
        <v>842709.28899999999</v>
      </c>
      <c r="M27" s="172" t="s">
        <v>55</v>
      </c>
      <c r="N27" s="172" t="s">
        <v>56</v>
      </c>
      <c r="O27" s="172" t="s">
        <v>23</v>
      </c>
    </row>
    <row r="28" spans="1:15" x14ac:dyDescent="0.25">
      <c r="A28" s="172" t="s">
        <v>27</v>
      </c>
      <c r="B28" s="229" t="s">
        <v>53</v>
      </c>
      <c r="C28" s="229">
        <v>55075</v>
      </c>
      <c r="D28" s="230" t="s">
        <v>57</v>
      </c>
      <c r="E28" s="172" t="s">
        <v>30</v>
      </c>
      <c r="F28" s="172" t="s">
        <v>34</v>
      </c>
      <c r="G28" s="172">
        <v>56</v>
      </c>
      <c r="H28" s="184">
        <v>293245</v>
      </c>
      <c r="I28" s="231"/>
      <c r="J28" s="184"/>
      <c r="K28" s="232">
        <f t="shared" si="0"/>
        <v>293245</v>
      </c>
      <c r="L28" s="184">
        <v>22277.8532791045</v>
      </c>
      <c r="M28" s="172" t="s">
        <v>55</v>
      </c>
      <c r="N28" s="172" t="s">
        <v>56</v>
      </c>
      <c r="O28" s="172" t="s">
        <v>23</v>
      </c>
    </row>
    <row r="29" spans="1:15" x14ac:dyDescent="0.25">
      <c r="A29" s="172" t="s">
        <v>27</v>
      </c>
      <c r="B29" s="229" t="s">
        <v>58</v>
      </c>
      <c r="C29" s="229">
        <v>201</v>
      </c>
      <c r="D29" s="230" t="s">
        <v>18</v>
      </c>
      <c r="E29" s="172" t="s">
        <v>30</v>
      </c>
      <c r="F29" s="172" t="s">
        <v>34</v>
      </c>
      <c r="G29" s="172">
        <v>59</v>
      </c>
      <c r="H29" s="184">
        <v>27901</v>
      </c>
      <c r="I29" s="231"/>
      <c r="J29" s="184"/>
      <c r="K29" s="232">
        <f t="shared" si="0"/>
        <v>27901</v>
      </c>
      <c r="L29" s="184">
        <v>0</v>
      </c>
      <c r="M29" s="172" t="s">
        <v>21</v>
      </c>
      <c r="N29" s="172" t="s">
        <v>22</v>
      </c>
      <c r="O29" s="172" t="s">
        <v>23</v>
      </c>
    </row>
    <row r="30" spans="1:15" x14ac:dyDescent="0.25">
      <c r="A30" s="172" t="s">
        <v>27</v>
      </c>
      <c r="B30" s="229" t="s">
        <v>58</v>
      </c>
      <c r="C30" s="229">
        <v>201</v>
      </c>
      <c r="D30" s="230" t="s">
        <v>25</v>
      </c>
      <c r="E30" s="172" t="s">
        <v>30</v>
      </c>
      <c r="F30" s="172" t="s">
        <v>31</v>
      </c>
      <c r="G30" s="172">
        <v>126</v>
      </c>
      <c r="H30" s="184">
        <v>86558</v>
      </c>
      <c r="I30" s="231"/>
      <c r="J30" s="184"/>
      <c r="K30" s="232">
        <f t="shared" si="0"/>
        <v>86558</v>
      </c>
      <c r="L30" s="184">
        <v>64817.559000000001</v>
      </c>
      <c r="M30" s="172" t="s">
        <v>21</v>
      </c>
      <c r="N30" s="172" t="s">
        <v>22</v>
      </c>
      <c r="O30" s="172" t="s">
        <v>23</v>
      </c>
    </row>
    <row r="31" spans="1:15" x14ac:dyDescent="0.25">
      <c r="A31" s="172" t="s">
        <v>27</v>
      </c>
      <c r="B31" s="229" t="s">
        <v>59</v>
      </c>
      <c r="C31" s="229">
        <v>55380</v>
      </c>
      <c r="D31" s="230" t="s">
        <v>29</v>
      </c>
      <c r="E31" s="172" t="s">
        <v>30</v>
      </c>
      <c r="F31" s="172" t="s">
        <v>31</v>
      </c>
      <c r="G31" s="172">
        <v>176</v>
      </c>
      <c r="H31" s="184">
        <v>762576.75</v>
      </c>
      <c r="I31" s="231"/>
      <c r="J31" s="184"/>
      <c r="K31" s="232">
        <f t="shared" si="0"/>
        <v>762576.75</v>
      </c>
      <c r="L31" s="184">
        <v>498427.837</v>
      </c>
      <c r="M31" s="172" t="s">
        <v>86</v>
      </c>
      <c r="N31" s="172" t="s">
        <v>22</v>
      </c>
      <c r="O31" s="172" t="s">
        <v>23</v>
      </c>
    </row>
    <row r="32" spans="1:15" x14ac:dyDescent="0.25">
      <c r="A32" s="172" t="s">
        <v>27</v>
      </c>
      <c r="B32" s="229" t="s">
        <v>59</v>
      </c>
      <c r="C32" s="229">
        <v>55380</v>
      </c>
      <c r="D32" s="230" t="s">
        <v>32</v>
      </c>
      <c r="E32" s="172" t="s">
        <v>30</v>
      </c>
      <c r="F32" s="172" t="s">
        <v>31</v>
      </c>
      <c r="G32" s="172">
        <v>176</v>
      </c>
      <c r="H32" s="184">
        <v>762576.75</v>
      </c>
      <c r="I32" s="231"/>
      <c r="J32" s="184"/>
      <c r="K32" s="232">
        <f t="shared" si="0"/>
        <v>762576.75</v>
      </c>
      <c r="L32" s="184">
        <v>502254.62900000002</v>
      </c>
      <c r="M32" s="172" t="s">
        <v>86</v>
      </c>
      <c r="N32" s="172" t="s">
        <v>22</v>
      </c>
      <c r="O32" s="172" t="s">
        <v>23</v>
      </c>
    </row>
    <row r="33" spans="1:15" x14ac:dyDescent="0.25">
      <c r="A33" s="172" t="s">
        <v>27</v>
      </c>
      <c r="B33" s="229" t="s">
        <v>59</v>
      </c>
      <c r="C33" s="229">
        <v>55380</v>
      </c>
      <c r="D33" s="230" t="s">
        <v>60</v>
      </c>
      <c r="E33" s="172" t="s">
        <v>30</v>
      </c>
      <c r="F33" s="172" t="s">
        <v>31</v>
      </c>
      <c r="G33" s="172">
        <v>176</v>
      </c>
      <c r="H33" s="184">
        <v>762576.75</v>
      </c>
      <c r="I33" s="231"/>
      <c r="J33" s="184"/>
      <c r="K33" s="232">
        <f t="shared" si="0"/>
        <v>762576.75</v>
      </c>
      <c r="L33" s="184">
        <v>448671.40600000002</v>
      </c>
      <c r="M33" s="172" t="s">
        <v>86</v>
      </c>
      <c r="N33" s="172" t="s">
        <v>22</v>
      </c>
      <c r="O33" s="172" t="s">
        <v>23</v>
      </c>
    </row>
    <row r="34" spans="1:15" x14ac:dyDescent="0.25">
      <c r="A34" s="172" t="s">
        <v>27</v>
      </c>
      <c r="B34" s="229" t="s">
        <v>59</v>
      </c>
      <c r="C34" s="229">
        <v>55380</v>
      </c>
      <c r="D34" s="230" t="s">
        <v>61</v>
      </c>
      <c r="E34" s="172" t="s">
        <v>30</v>
      </c>
      <c r="F34" s="172" t="s">
        <v>31</v>
      </c>
      <c r="G34" s="172">
        <v>176</v>
      </c>
      <c r="H34" s="184">
        <v>762576.75</v>
      </c>
      <c r="I34" s="231"/>
      <c r="J34" s="184"/>
      <c r="K34" s="232">
        <f t="shared" si="0"/>
        <v>762576.75</v>
      </c>
      <c r="L34" s="184">
        <v>449744.56400000001</v>
      </c>
      <c r="M34" s="172" t="s">
        <v>86</v>
      </c>
      <c r="N34" s="172" t="s">
        <v>22</v>
      </c>
      <c r="O34" s="172" t="s">
        <v>23</v>
      </c>
    </row>
    <row r="35" spans="1:15" x14ac:dyDescent="0.25">
      <c r="A35" s="172" t="s">
        <v>27</v>
      </c>
      <c r="B35" s="229" t="s">
        <v>59</v>
      </c>
      <c r="C35" s="229">
        <v>55380</v>
      </c>
      <c r="D35" s="230" t="s">
        <v>62</v>
      </c>
      <c r="E35" s="172" t="s">
        <v>30</v>
      </c>
      <c r="F35" s="172" t="s">
        <v>31</v>
      </c>
      <c r="G35" s="172">
        <v>176</v>
      </c>
      <c r="H35" s="184">
        <v>762576.75</v>
      </c>
      <c r="I35" s="231"/>
      <c r="J35" s="184"/>
      <c r="K35" s="232">
        <f t="shared" si="0"/>
        <v>762576.75</v>
      </c>
      <c r="L35" s="184">
        <v>603254.32299999997</v>
      </c>
      <c r="M35" s="172" t="s">
        <v>86</v>
      </c>
      <c r="N35" s="172" t="s">
        <v>22</v>
      </c>
      <c r="O35" s="172" t="s">
        <v>23</v>
      </c>
    </row>
    <row r="36" spans="1:15" x14ac:dyDescent="0.25">
      <c r="A36" s="172" t="s">
        <v>27</v>
      </c>
      <c r="B36" s="229" t="s">
        <v>59</v>
      </c>
      <c r="C36" s="229">
        <v>55380</v>
      </c>
      <c r="D36" s="230" t="s">
        <v>63</v>
      </c>
      <c r="E36" s="172" t="s">
        <v>30</v>
      </c>
      <c r="F36" s="172" t="s">
        <v>31</v>
      </c>
      <c r="G36" s="172">
        <v>176</v>
      </c>
      <c r="H36" s="184">
        <v>762576.75</v>
      </c>
      <c r="I36" s="231"/>
      <c r="J36" s="184"/>
      <c r="K36" s="232">
        <f t="shared" si="0"/>
        <v>762576.75</v>
      </c>
      <c r="L36" s="184">
        <v>532432.18900000001</v>
      </c>
      <c r="M36" s="172" t="s">
        <v>86</v>
      </c>
      <c r="N36" s="172" t="s">
        <v>22</v>
      </c>
      <c r="O36" s="172" t="s">
        <v>23</v>
      </c>
    </row>
    <row r="37" spans="1:15" x14ac:dyDescent="0.25">
      <c r="A37" s="172" t="s">
        <v>27</v>
      </c>
      <c r="B37" s="229" t="s">
        <v>59</v>
      </c>
      <c r="C37" s="229">
        <v>55380</v>
      </c>
      <c r="D37" s="230" t="s">
        <v>64</v>
      </c>
      <c r="E37" s="172" t="s">
        <v>30</v>
      </c>
      <c r="F37" s="172" t="s">
        <v>31</v>
      </c>
      <c r="G37" s="172">
        <v>176</v>
      </c>
      <c r="H37" s="184">
        <v>762576.75</v>
      </c>
      <c r="I37" s="231"/>
      <c r="J37" s="184"/>
      <c r="K37" s="232">
        <f t="shared" si="0"/>
        <v>762576.75</v>
      </c>
      <c r="L37" s="184">
        <v>640235.04399999999</v>
      </c>
      <c r="M37" s="172" t="s">
        <v>86</v>
      </c>
      <c r="N37" s="172" t="s">
        <v>22</v>
      </c>
      <c r="O37" s="172" t="s">
        <v>23</v>
      </c>
    </row>
    <row r="38" spans="1:15" x14ac:dyDescent="0.25">
      <c r="A38" s="172" t="s">
        <v>27</v>
      </c>
      <c r="B38" s="229" t="s">
        <v>59</v>
      </c>
      <c r="C38" s="229">
        <v>55380</v>
      </c>
      <c r="D38" s="230" t="s">
        <v>65</v>
      </c>
      <c r="E38" s="172" t="s">
        <v>30</v>
      </c>
      <c r="F38" s="172" t="s">
        <v>31</v>
      </c>
      <c r="G38" s="172">
        <v>176</v>
      </c>
      <c r="H38" s="184">
        <v>762576.75</v>
      </c>
      <c r="I38" s="231"/>
      <c r="J38" s="184"/>
      <c r="K38" s="232">
        <f t="shared" si="0"/>
        <v>762576.75</v>
      </c>
      <c r="L38" s="184">
        <v>627004.70400000003</v>
      </c>
      <c r="M38" s="172" t="s">
        <v>86</v>
      </c>
      <c r="N38" s="172" t="s">
        <v>22</v>
      </c>
      <c r="O38" s="172" t="s">
        <v>23</v>
      </c>
    </row>
    <row r="39" spans="1:15" x14ac:dyDescent="0.25">
      <c r="A39" s="172" t="s">
        <v>27</v>
      </c>
      <c r="B39" s="229" t="s">
        <v>59</v>
      </c>
      <c r="C39" s="229">
        <v>55380</v>
      </c>
      <c r="D39" s="230" t="s">
        <v>66</v>
      </c>
      <c r="E39" s="172" t="s">
        <v>30</v>
      </c>
      <c r="F39" s="172" t="s">
        <v>34</v>
      </c>
      <c r="G39" s="172">
        <v>255</v>
      </c>
      <c r="H39" s="184">
        <v>866329</v>
      </c>
      <c r="I39" s="231"/>
      <c r="J39" s="184"/>
      <c r="K39" s="232">
        <f t="shared" si="0"/>
        <v>866329</v>
      </c>
      <c r="L39" s="184">
        <v>36409.281428394301</v>
      </c>
      <c r="M39" s="172" t="s">
        <v>86</v>
      </c>
      <c r="N39" s="172" t="s">
        <v>22</v>
      </c>
      <c r="O39" s="172" t="s">
        <v>23</v>
      </c>
    </row>
    <row r="40" spans="1:15" x14ac:dyDescent="0.25">
      <c r="A40" s="172" t="s">
        <v>27</v>
      </c>
      <c r="B40" s="229" t="s">
        <v>59</v>
      </c>
      <c r="C40" s="229">
        <v>55380</v>
      </c>
      <c r="D40" s="230" t="s">
        <v>67</v>
      </c>
      <c r="E40" s="172" t="s">
        <v>30</v>
      </c>
      <c r="F40" s="172" t="s">
        <v>34</v>
      </c>
      <c r="G40" s="172">
        <v>255</v>
      </c>
      <c r="H40" s="184">
        <v>800869</v>
      </c>
      <c r="I40" s="231"/>
      <c r="J40" s="184"/>
      <c r="K40" s="232">
        <f t="shared" si="0"/>
        <v>800869</v>
      </c>
      <c r="L40" s="184">
        <v>34125.478630233898</v>
      </c>
      <c r="M40" s="172" t="s">
        <v>86</v>
      </c>
      <c r="N40" s="172" t="s">
        <v>22</v>
      </c>
      <c r="O40" s="172" t="s">
        <v>23</v>
      </c>
    </row>
    <row r="41" spans="1:15" x14ac:dyDescent="0.25">
      <c r="A41" s="172" t="s">
        <v>27</v>
      </c>
      <c r="B41" s="229" t="s">
        <v>59</v>
      </c>
      <c r="C41" s="229">
        <v>55380</v>
      </c>
      <c r="D41" s="230" t="s">
        <v>68</v>
      </c>
      <c r="E41" s="172" t="s">
        <v>30</v>
      </c>
      <c r="F41" s="172" t="s">
        <v>34</v>
      </c>
      <c r="G41" s="172">
        <v>255</v>
      </c>
      <c r="H41" s="184">
        <v>1011707</v>
      </c>
      <c r="I41" s="231"/>
      <c r="J41" s="184"/>
      <c r="K41" s="232">
        <f t="shared" si="0"/>
        <v>1011707</v>
      </c>
      <c r="L41" s="184">
        <v>45214.067382208399</v>
      </c>
      <c r="M41" s="172" t="s">
        <v>86</v>
      </c>
      <c r="N41" s="172" t="s">
        <v>22</v>
      </c>
      <c r="O41" s="172" t="s">
        <v>23</v>
      </c>
    </row>
    <row r="42" spans="1:15" x14ac:dyDescent="0.25">
      <c r="A42" s="172" t="s">
        <v>27</v>
      </c>
      <c r="B42" s="229" t="s">
        <v>59</v>
      </c>
      <c r="C42" s="229">
        <v>55380</v>
      </c>
      <c r="D42" s="230" t="s">
        <v>69</v>
      </c>
      <c r="E42" s="172" t="s">
        <v>30</v>
      </c>
      <c r="F42" s="172" t="s">
        <v>34</v>
      </c>
      <c r="G42" s="172">
        <v>255</v>
      </c>
      <c r="H42" s="184">
        <v>1131773</v>
      </c>
      <c r="I42" s="231"/>
      <c r="J42" s="184"/>
      <c r="K42" s="232">
        <f t="shared" si="0"/>
        <v>1131773</v>
      </c>
      <c r="L42" s="184">
        <v>45031.403575850898</v>
      </c>
      <c r="M42" s="172" t="s">
        <v>86</v>
      </c>
      <c r="N42" s="172" t="s">
        <v>22</v>
      </c>
      <c r="O42" s="172" t="s">
        <v>23</v>
      </c>
    </row>
    <row r="43" spans="1:15" x14ac:dyDescent="0.25">
      <c r="A43" s="172" t="s">
        <v>70</v>
      </c>
      <c r="B43" s="229" t="s">
        <v>71</v>
      </c>
      <c r="C43" s="229">
        <v>202</v>
      </c>
      <c r="D43" s="230" t="s">
        <v>18</v>
      </c>
      <c r="E43" s="172" t="s">
        <v>30</v>
      </c>
      <c r="F43" s="172" t="s">
        <v>20</v>
      </c>
      <c r="G43" s="172">
        <v>120</v>
      </c>
      <c r="H43" s="184">
        <v>46502</v>
      </c>
      <c r="I43" s="231"/>
      <c r="J43" s="184"/>
      <c r="K43" s="232">
        <f t="shared" si="0"/>
        <v>46502</v>
      </c>
      <c r="L43" s="184">
        <v>35551.230000000003</v>
      </c>
      <c r="M43" s="172" t="s">
        <v>21</v>
      </c>
      <c r="N43" s="172" t="s">
        <v>22</v>
      </c>
      <c r="O43" s="172" t="s">
        <v>23</v>
      </c>
    </row>
    <row r="44" spans="1:15" x14ac:dyDescent="0.25">
      <c r="A44" s="172" t="s">
        <v>70</v>
      </c>
      <c r="B44" s="229" t="s">
        <v>72</v>
      </c>
      <c r="C44" s="229">
        <v>167</v>
      </c>
      <c r="D44" s="230" t="s">
        <v>25</v>
      </c>
      <c r="E44" s="172" t="s">
        <v>30</v>
      </c>
      <c r="F44" s="172" t="s">
        <v>20</v>
      </c>
      <c r="G44" s="172">
        <v>69</v>
      </c>
      <c r="H44" s="184">
        <v>0</v>
      </c>
      <c r="I44" s="231"/>
      <c r="J44" s="184"/>
      <c r="K44" s="232">
        <f t="shared" si="0"/>
        <v>0</v>
      </c>
      <c r="L44" s="184">
        <v>0</v>
      </c>
      <c r="M44" s="172" t="s">
        <v>21</v>
      </c>
      <c r="N44" s="172" t="s">
        <v>22</v>
      </c>
      <c r="O44" s="172" t="s">
        <v>73</v>
      </c>
    </row>
    <row r="45" spans="1:15" x14ac:dyDescent="0.25">
      <c r="A45" s="172" t="s">
        <v>70</v>
      </c>
      <c r="B45" s="229" t="s">
        <v>72</v>
      </c>
      <c r="C45" s="229">
        <v>167</v>
      </c>
      <c r="D45" s="230" t="s">
        <v>74</v>
      </c>
      <c r="E45" s="172" t="s">
        <v>30</v>
      </c>
      <c r="F45" s="172" t="s">
        <v>20</v>
      </c>
      <c r="G45" s="172">
        <v>156.19999999999999</v>
      </c>
      <c r="H45" s="184">
        <v>2581</v>
      </c>
      <c r="I45" s="231"/>
      <c r="J45" s="184"/>
      <c r="K45" s="232">
        <f t="shared" si="0"/>
        <v>2581</v>
      </c>
      <c r="L45" s="184">
        <v>3234.7570000000001</v>
      </c>
      <c r="M45" s="172" t="s">
        <v>21</v>
      </c>
      <c r="N45" s="172" t="s">
        <v>22</v>
      </c>
      <c r="O45" s="172" t="s">
        <v>76</v>
      </c>
    </row>
    <row r="46" spans="1:15" x14ac:dyDescent="0.25">
      <c r="A46" s="172" t="s">
        <v>70</v>
      </c>
      <c r="B46" s="229" t="s">
        <v>75</v>
      </c>
      <c r="C46" s="229">
        <v>168</v>
      </c>
      <c r="D46" s="230" t="s">
        <v>18</v>
      </c>
      <c r="E46" s="172" t="s">
        <v>30</v>
      </c>
      <c r="F46" s="172" t="s">
        <v>20</v>
      </c>
      <c r="G46" s="172">
        <v>69</v>
      </c>
      <c r="H46" s="184" t="s">
        <v>90</v>
      </c>
      <c r="I46" s="231"/>
      <c r="J46" s="184"/>
      <c r="K46" s="232" t="s">
        <v>90</v>
      </c>
      <c r="L46" s="184" t="s">
        <v>90</v>
      </c>
      <c r="M46" s="172" t="s">
        <v>21</v>
      </c>
      <c r="N46" s="172" t="s">
        <v>22</v>
      </c>
      <c r="O46" s="172" t="s">
        <v>73</v>
      </c>
    </row>
    <row r="47" spans="1:15" x14ac:dyDescent="0.25">
      <c r="A47" s="172" t="s">
        <v>70</v>
      </c>
      <c r="B47" s="229" t="s">
        <v>75</v>
      </c>
      <c r="C47" s="229">
        <v>168</v>
      </c>
      <c r="D47" s="230" t="s">
        <v>25</v>
      </c>
      <c r="E47" s="172" t="s">
        <v>30</v>
      </c>
      <c r="F47" s="172" t="s">
        <v>20</v>
      </c>
      <c r="G47" s="172">
        <v>69</v>
      </c>
      <c r="H47" s="184" t="s">
        <v>90</v>
      </c>
      <c r="I47" s="231"/>
      <c r="J47" s="184"/>
      <c r="K47" s="232" t="s">
        <v>90</v>
      </c>
      <c r="L47" s="184" t="s">
        <v>90</v>
      </c>
      <c r="M47" s="172" t="s">
        <v>21</v>
      </c>
      <c r="N47" s="172" t="s">
        <v>22</v>
      </c>
      <c r="O47" s="172" t="s">
        <v>73</v>
      </c>
    </row>
    <row r="48" spans="1:15" x14ac:dyDescent="0.25">
      <c r="A48" s="172" t="s">
        <v>70</v>
      </c>
      <c r="B48" s="229" t="s">
        <v>77</v>
      </c>
      <c r="C48" s="229">
        <v>169</v>
      </c>
      <c r="D48" s="230" t="s">
        <v>25</v>
      </c>
      <c r="E48" s="172" t="s">
        <v>30</v>
      </c>
      <c r="F48" s="172" t="s">
        <v>20</v>
      </c>
      <c r="G48" s="172">
        <v>156.19999999999999</v>
      </c>
      <c r="H48" s="184">
        <v>-626</v>
      </c>
      <c r="I48" s="231"/>
      <c r="J48" s="184"/>
      <c r="K48" s="232">
        <f t="shared" ref="K48:K55" si="1">H48+J48*0.75/3.412</f>
        <v>-626</v>
      </c>
      <c r="L48" s="184">
        <v>0</v>
      </c>
      <c r="M48" s="172" t="s">
        <v>21</v>
      </c>
      <c r="N48" s="172" t="s">
        <v>22</v>
      </c>
      <c r="O48" s="172" t="s">
        <v>76</v>
      </c>
    </row>
    <row r="49" spans="1:15" x14ac:dyDescent="0.25">
      <c r="A49" s="172" t="s">
        <v>70</v>
      </c>
      <c r="B49" s="229" t="s">
        <v>78</v>
      </c>
      <c r="C49" s="229">
        <v>170</v>
      </c>
      <c r="D49" s="230" t="s">
        <v>18</v>
      </c>
      <c r="E49" s="172" t="s">
        <v>30</v>
      </c>
      <c r="F49" s="172" t="s">
        <v>20</v>
      </c>
      <c r="G49" s="172">
        <v>40</v>
      </c>
      <c r="H49" s="184">
        <v>35</v>
      </c>
      <c r="I49" s="231"/>
      <c r="J49" s="184"/>
      <c r="K49" s="232">
        <f t="shared" si="1"/>
        <v>35</v>
      </c>
      <c r="L49" s="184">
        <v>62.229243494527999</v>
      </c>
      <c r="M49" s="172" t="s">
        <v>21</v>
      </c>
      <c r="N49" s="172" t="s">
        <v>22</v>
      </c>
      <c r="O49" s="172" t="s">
        <v>76</v>
      </c>
    </row>
    <row r="50" spans="1:15" x14ac:dyDescent="0.25">
      <c r="A50" s="172" t="s">
        <v>70</v>
      </c>
      <c r="B50" s="229" t="s">
        <v>78</v>
      </c>
      <c r="C50" s="229">
        <v>170</v>
      </c>
      <c r="D50" s="230" t="s">
        <v>25</v>
      </c>
      <c r="E50" s="172" t="s">
        <v>30</v>
      </c>
      <c r="F50" s="172" t="s">
        <v>20</v>
      </c>
      <c r="G50" s="172">
        <v>40</v>
      </c>
      <c r="H50" s="184">
        <v>2</v>
      </c>
      <c r="I50" s="231"/>
      <c r="J50" s="184"/>
      <c r="K50" s="232">
        <f t="shared" si="1"/>
        <v>2</v>
      </c>
      <c r="L50" s="184">
        <v>170.054</v>
      </c>
      <c r="M50" s="172" t="s">
        <v>21</v>
      </c>
      <c r="N50" s="172" t="s">
        <v>22</v>
      </c>
      <c r="O50" s="172" t="s">
        <v>76</v>
      </c>
    </row>
    <row r="51" spans="1:15" x14ac:dyDescent="0.25">
      <c r="A51" s="172" t="s">
        <v>70</v>
      </c>
      <c r="B51" s="229" t="s">
        <v>78</v>
      </c>
      <c r="C51" s="229">
        <v>170</v>
      </c>
      <c r="D51" s="230" t="s">
        <v>74</v>
      </c>
      <c r="E51" s="172" t="s">
        <v>30</v>
      </c>
      <c r="F51" s="172" t="s">
        <v>20</v>
      </c>
      <c r="G51" s="172">
        <v>119.5</v>
      </c>
      <c r="H51" s="184">
        <v>887</v>
      </c>
      <c r="I51" s="231"/>
      <c r="J51" s="184"/>
      <c r="K51" s="232">
        <f t="shared" si="1"/>
        <v>887</v>
      </c>
      <c r="L51" s="184">
        <v>2253.15</v>
      </c>
      <c r="M51" s="172" t="s">
        <v>21</v>
      </c>
      <c r="N51" s="172" t="s">
        <v>22</v>
      </c>
      <c r="O51" s="172" t="s">
        <v>76</v>
      </c>
    </row>
    <row r="52" spans="1:15" x14ac:dyDescent="0.25">
      <c r="A52" s="172" t="s">
        <v>70</v>
      </c>
      <c r="B52" s="229" t="s">
        <v>78</v>
      </c>
      <c r="C52" s="229">
        <v>170</v>
      </c>
      <c r="D52" s="230" t="s">
        <v>79</v>
      </c>
      <c r="E52" s="172" t="s">
        <v>30</v>
      </c>
      <c r="F52" s="172" t="s">
        <v>20</v>
      </c>
      <c r="G52" s="172">
        <v>552.5</v>
      </c>
      <c r="H52" s="184">
        <v>612047</v>
      </c>
      <c r="I52" s="231"/>
      <c r="J52" s="184"/>
      <c r="K52" s="232">
        <f t="shared" si="1"/>
        <v>612047</v>
      </c>
      <c r="L52" s="184">
        <v>436566.84299999999</v>
      </c>
      <c r="M52" s="172" t="s">
        <v>21</v>
      </c>
      <c r="N52" s="172" t="s">
        <v>22</v>
      </c>
      <c r="O52" s="172" t="s">
        <v>89</v>
      </c>
    </row>
    <row r="53" spans="1:15" x14ac:dyDescent="0.25">
      <c r="A53" s="172" t="s">
        <v>70</v>
      </c>
      <c r="B53" s="229" t="s">
        <v>80</v>
      </c>
      <c r="C53" s="229">
        <v>203</v>
      </c>
      <c r="D53" s="230" t="s">
        <v>18</v>
      </c>
      <c r="E53" s="172" t="s">
        <v>30</v>
      </c>
      <c r="F53" s="172" t="s">
        <v>20</v>
      </c>
      <c r="G53" s="172">
        <v>136</v>
      </c>
      <c r="H53" s="184">
        <v>199295</v>
      </c>
      <c r="I53" s="231"/>
      <c r="J53" s="184"/>
      <c r="K53" s="232">
        <f t="shared" si="1"/>
        <v>199295</v>
      </c>
      <c r="L53" s="184">
        <v>144437.26800000001</v>
      </c>
      <c r="M53" s="172" t="s">
        <v>21</v>
      </c>
      <c r="N53" s="172" t="s">
        <v>22</v>
      </c>
      <c r="O53" s="172" t="s">
        <v>23</v>
      </c>
    </row>
    <row r="54" spans="1:15" x14ac:dyDescent="0.25">
      <c r="A54" s="172" t="s">
        <v>70</v>
      </c>
      <c r="B54" s="229" t="s">
        <v>81</v>
      </c>
      <c r="C54" s="229">
        <v>173</v>
      </c>
      <c r="D54" s="230" t="s">
        <v>18</v>
      </c>
      <c r="E54" s="172" t="s">
        <v>30</v>
      </c>
      <c r="F54" s="172" t="s">
        <v>20</v>
      </c>
      <c r="G54" s="172">
        <v>359</v>
      </c>
      <c r="H54" s="184">
        <v>-158</v>
      </c>
      <c r="I54" s="231"/>
      <c r="J54" s="184"/>
      <c r="K54" s="232">
        <f t="shared" si="1"/>
        <v>-158</v>
      </c>
      <c r="L54" s="184">
        <v>0</v>
      </c>
      <c r="M54" s="172" t="s">
        <v>21</v>
      </c>
      <c r="N54" s="172" t="s">
        <v>22</v>
      </c>
      <c r="O54" s="172" t="s">
        <v>73</v>
      </c>
    </row>
    <row r="55" spans="1:15" x14ac:dyDescent="0.25">
      <c r="A55" s="172" t="s">
        <v>70</v>
      </c>
      <c r="B55" s="229" t="s">
        <v>81</v>
      </c>
      <c r="C55" s="229">
        <v>173</v>
      </c>
      <c r="D55" s="230" t="s">
        <v>25</v>
      </c>
      <c r="E55" s="172" t="s">
        <v>30</v>
      </c>
      <c r="F55" s="172" t="s">
        <v>20</v>
      </c>
      <c r="G55" s="172">
        <v>544.6</v>
      </c>
      <c r="H55" s="184">
        <v>0</v>
      </c>
      <c r="I55" s="231"/>
      <c r="J55" s="184"/>
      <c r="K55" s="232">
        <f t="shared" si="1"/>
        <v>0</v>
      </c>
      <c r="L55" s="184">
        <v>0</v>
      </c>
      <c r="M55" s="172" t="s">
        <v>21</v>
      </c>
      <c r="N55" s="172" t="s">
        <v>22</v>
      </c>
      <c r="O55" s="172" t="s">
        <v>76</v>
      </c>
    </row>
  </sheetData>
  <pageMargins left="0.7" right="0.7" top="0.75" bottom="0.75" header="0.3" footer="0.3"/>
  <legacyDrawing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56"/>
  <sheetViews>
    <sheetView workbookViewId="0">
      <selection activeCell="H16" sqref="H16"/>
    </sheetView>
  </sheetViews>
  <sheetFormatPr defaultRowHeight="15" x14ac:dyDescent="0.25"/>
  <cols>
    <col min="1" max="1" width="9.140625" style="172"/>
    <col min="2" max="2" width="26.85546875" style="172" bestFit="1" customWidth="1"/>
    <col min="3" max="3" width="9.42578125" style="172" bestFit="1" customWidth="1"/>
    <col min="4" max="6" width="9.140625" style="172"/>
    <col min="7" max="9" width="9.28515625" style="172" bestFit="1" customWidth="1"/>
    <col min="10" max="11" width="12.42578125" style="172" bestFit="1" customWidth="1"/>
    <col min="12" max="12" width="9.28515625" style="172" bestFit="1" customWidth="1"/>
    <col min="13" max="13" width="26" style="172" bestFit="1" customWidth="1"/>
    <col min="14" max="16384" width="9.140625" style="172"/>
  </cols>
  <sheetData>
    <row r="1" spans="1:15" ht="105" x14ac:dyDescent="0.25">
      <c r="A1" s="173" t="s">
        <v>0</v>
      </c>
      <c r="B1" s="213" t="s">
        <v>2</v>
      </c>
      <c r="C1" s="214" t="s">
        <v>3</v>
      </c>
      <c r="D1" s="215" t="s">
        <v>4</v>
      </c>
      <c r="E1" s="176" t="s">
        <v>5</v>
      </c>
      <c r="F1" s="176" t="s">
        <v>6</v>
      </c>
      <c r="G1" s="174" t="s">
        <v>7</v>
      </c>
      <c r="H1" s="177" t="s">
        <v>8</v>
      </c>
      <c r="I1" s="217" t="s">
        <v>9</v>
      </c>
      <c r="J1" s="177" t="s">
        <v>228</v>
      </c>
      <c r="K1" s="177" t="s">
        <v>229</v>
      </c>
      <c r="L1" s="177" t="s">
        <v>10</v>
      </c>
      <c r="M1" s="176" t="s">
        <v>12</v>
      </c>
      <c r="N1" s="176" t="s">
        <v>13</v>
      </c>
      <c r="O1" s="176" t="s">
        <v>14</v>
      </c>
    </row>
    <row r="2" spans="1:15" x14ac:dyDescent="0.25">
      <c r="A2" s="233" t="s">
        <v>15</v>
      </c>
      <c r="B2" s="234" t="s">
        <v>17</v>
      </c>
      <c r="C2" s="234">
        <v>6138</v>
      </c>
      <c r="D2" s="230" t="s">
        <v>18</v>
      </c>
      <c r="E2" s="233" t="s">
        <v>19</v>
      </c>
      <c r="F2" s="233" t="s">
        <v>20</v>
      </c>
      <c r="G2" s="235">
        <v>558</v>
      </c>
      <c r="H2" s="236">
        <v>3066049</v>
      </c>
      <c r="I2" s="237"/>
      <c r="J2" s="238"/>
      <c r="K2" s="236">
        <f t="shared" ref="K2:K8" si="0">H2+J2*0.75/3.412</f>
        <v>3066049</v>
      </c>
      <c r="L2" s="239">
        <v>3329489.4789999998</v>
      </c>
      <c r="M2" s="233" t="s">
        <v>21</v>
      </c>
      <c r="N2" s="233" t="s">
        <v>22</v>
      </c>
      <c r="O2" s="233" t="s">
        <v>23</v>
      </c>
    </row>
    <row r="3" spans="1:15" x14ac:dyDescent="0.25">
      <c r="A3" s="233" t="s">
        <v>15</v>
      </c>
      <c r="B3" s="234" t="s">
        <v>24</v>
      </c>
      <c r="C3" s="234">
        <v>6641</v>
      </c>
      <c r="D3" s="230" t="s">
        <v>18</v>
      </c>
      <c r="E3" s="233" t="s">
        <v>19</v>
      </c>
      <c r="F3" s="233" t="s">
        <v>20</v>
      </c>
      <c r="G3" s="235">
        <v>900</v>
      </c>
      <c r="H3" s="236">
        <v>4643168</v>
      </c>
      <c r="I3" s="237"/>
      <c r="J3" s="238"/>
      <c r="K3" s="236">
        <f t="shared" si="0"/>
        <v>4643168</v>
      </c>
      <c r="L3" s="239">
        <v>4795695.449</v>
      </c>
      <c r="M3" s="233" t="s">
        <v>21</v>
      </c>
      <c r="N3" s="233" t="s">
        <v>22</v>
      </c>
      <c r="O3" s="233" t="s">
        <v>23</v>
      </c>
    </row>
    <row r="4" spans="1:15" x14ac:dyDescent="0.25">
      <c r="A4" s="233" t="s">
        <v>15</v>
      </c>
      <c r="B4" s="234" t="s">
        <v>24</v>
      </c>
      <c r="C4" s="234">
        <v>6641</v>
      </c>
      <c r="D4" s="230" t="s">
        <v>25</v>
      </c>
      <c r="E4" s="233" t="s">
        <v>19</v>
      </c>
      <c r="F4" s="233" t="s">
        <v>20</v>
      </c>
      <c r="G4" s="235">
        <v>900</v>
      </c>
      <c r="H4" s="236">
        <v>5746997</v>
      </c>
      <c r="I4" s="237"/>
      <c r="J4" s="238"/>
      <c r="K4" s="236">
        <f t="shared" si="0"/>
        <v>5746997</v>
      </c>
      <c r="L4" s="239">
        <v>6160583.6469999999</v>
      </c>
      <c r="M4" s="233" t="s">
        <v>21</v>
      </c>
      <c r="N4" s="233" t="s">
        <v>22</v>
      </c>
      <c r="O4" s="233" t="s">
        <v>23</v>
      </c>
    </row>
    <row r="5" spans="1:15" x14ac:dyDescent="0.25">
      <c r="A5" s="233" t="s">
        <v>15</v>
      </c>
      <c r="B5" s="234" t="s">
        <v>91</v>
      </c>
      <c r="C5" s="234">
        <v>56564</v>
      </c>
      <c r="D5" s="230" t="s">
        <v>18</v>
      </c>
      <c r="E5" s="233" t="s">
        <v>19</v>
      </c>
      <c r="F5" s="233" t="s">
        <v>20</v>
      </c>
      <c r="G5" s="235">
        <v>609</v>
      </c>
      <c r="H5" s="236">
        <v>3846140</v>
      </c>
      <c r="I5" s="237"/>
      <c r="J5" s="238"/>
      <c r="K5" s="236">
        <f t="shared" si="0"/>
        <v>3846140</v>
      </c>
      <c r="L5" s="239">
        <v>3687004.2969999998</v>
      </c>
      <c r="M5" s="233" t="s">
        <v>21</v>
      </c>
      <c r="N5" s="233" t="s">
        <v>22</v>
      </c>
      <c r="O5" s="233" t="s">
        <v>23</v>
      </c>
    </row>
    <row r="6" spans="1:15" x14ac:dyDescent="0.25">
      <c r="A6" s="233" t="s">
        <v>15</v>
      </c>
      <c r="B6" s="234" t="s">
        <v>82</v>
      </c>
      <c r="C6" s="234">
        <v>56456</v>
      </c>
      <c r="D6" s="230" t="s">
        <v>66</v>
      </c>
      <c r="E6" s="233" t="s">
        <v>19</v>
      </c>
      <c r="F6" s="233" t="s">
        <v>20</v>
      </c>
      <c r="G6" s="235">
        <v>720</v>
      </c>
      <c r="H6" s="236">
        <v>3995847</v>
      </c>
      <c r="I6" s="237"/>
      <c r="J6" s="238"/>
      <c r="K6" s="236">
        <f t="shared" si="0"/>
        <v>3995847</v>
      </c>
      <c r="L6" s="239">
        <v>4326892.2810000004</v>
      </c>
      <c r="M6" s="233" t="s">
        <v>86</v>
      </c>
      <c r="N6" s="233" t="s">
        <v>22</v>
      </c>
      <c r="O6" s="233" t="s">
        <v>23</v>
      </c>
    </row>
    <row r="7" spans="1:15" x14ac:dyDescent="0.25">
      <c r="A7" s="233" t="s">
        <v>15</v>
      </c>
      <c r="B7" s="234" t="s">
        <v>26</v>
      </c>
      <c r="C7" s="234">
        <v>6009</v>
      </c>
      <c r="D7" s="230" t="s">
        <v>18</v>
      </c>
      <c r="E7" s="233" t="s">
        <v>19</v>
      </c>
      <c r="F7" s="233" t="s">
        <v>20</v>
      </c>
      <c r="G7" s="235">
        <v>900</v>
      </c>
      <c r="H7" s="236">
        <v>5358558</v>
      </c>
      <c r="I7" s="237"/>
      <c r="J7" s="238"/>
      <c r="K7" s="236">
        <f t="shared" si="0"/>
        <v>5358558</v>
      </c>
      <c r="L7" s="239">
        <v>6308387.7220000001</v>
      </c>
      <c r="M7" s="233" t="s">
        <v>21</v>
      </c>
      <c r="N7" s="233" t="s">
        <v>22</v>
      </c>
      <c r="O7" s="233" t="s">
        <v>23</v>
      </c>
    </row>
    <row r="8" spans="1:15" x14ac:dyDescent="0.25">
      <c r="A8" s="233" t="s">
        <v>15</v>
      </c>
      <c r="B8" s="234" t="s">
        <v>26</v>
      </c>
      <c r="C8" s="234">
        <v>6009</v>
      </c>
      <c r="D8" s="230" t="s">
        <v>25</v>
      </c>
      <c r="E8" s="233" t="s">
        <v>19</v>
      </c>
      <c r="F8" s="233" t="s">
        <v>20</v>
      </c>
      <c r="G8" s="235">
        <v>900</v>
      </c>
      <c r="H8" s="236">
        <v>5203107</v>
      </c>
      <c r="I8" s="237"/>
      <c r="J8" s="238"/>
      <c r="K8" s="236">
        <f t="shared" si="0"/>
        <v>5203107</v>
      </c>
      <c r="L8" s="239">
        <v>6218309.7719999999</v>
      </c>
      <c r="M8" s="233" t="s">
        <v>21</v>
      </c>
      <c r="N8" s="233" t="s">
        <v>22</v>
      </c>
      <c r="O8" s="233" t="s">
        <v>23</v>
      </c>
    </row>
    <row r="9" spans="1:15" x14ac:dyDescent="0.25">
      <c r="A9" s="233" t="s">
        <v>27</v>
      </c>
      <c r="B9" s="234" t="s">
        <v>28</v>
      </c>
      <c r="C9" s="234">
        <v>55340</v>
      </c>
      <c r="D9" s="230" t="s">
        <v>29</v>
      </c>
      <c r="E9" s="233" t="s">
        <v>30</v>
      </c>
      <c r="F9" s="233" t="s">
        <v>31</v>
      </c>
      <c r="G9" s="235">
        <v>199.3</v>
      </c>
      <c r="H9" s="239">
        <v>56407.387133117358</v>
      </c>
      <c r="I9" s="237"/>
      <c r="J9" s="238"/>
      <c r="K9" s="236">
        <f t="shared" ref="K9:K26" si="1">H9</f>
        <v>56407.387133117358</v>
      </c>
      <c r="L9" s="239">
        <v>26948.502254601681</v>
      </c>
      <c r="M9" s="233" t="s">
        <v>21</v>
      </c>
      <c r="N9" s="233" t="s">
        <v>22</v>
      </c>
      <c r="O9" s="233" t="s">
        <v>23</v>
      </c>
    </row>
    <row r="10" spans="1:15" x14ac:dyDescent="0.25">
      <c r="A10" s="233" t="s">
        <v>27</v>
      </c>
      <c r="B10" s="234" t="s">
        <v>28</v>
      </c>
      <c r="C10" s="234">
        <v>55340</v>
      </c>
      <c r="D10" s="230" t="s">
        <v>32</v>
      </c>
      <c r="E10" s="233" t="s">
        <v>30</v>
      </c>
      <c r="F10" s="233" t="s">
        <v>31</v>
      </c>
      <c r="G10" s="235">
        <v>199.3</v>
      </c>
      <c r="H10" s="239">
        <v>56407.387133117358</v>
      </c>
      <c r="I10" s="237"/>
      <c r="J10" s="238"/>
      <c r="K10" s="236">
        <f t="shared" si="1"/>
        <v>56407.387133117358</v>
      </c>
      <c r="L10" s="239">
        <v>26948.502254601681</v>
      </c>
      <c r="M10" s="233" t="s">
        <v>21</v>
      </c>
      <c r="N10" s="233" t="s">
        <v>22</v>
      </c>
      <c r="O10" s="233" t="s">
        <v>23</v>
      </c>
    </row>
    <row r="11" spans="1:15" x14ac:dyDescent="0.25">
      <c r="A11" s="233" t="s">
        <v>27</v>
      </c>
      <c r="B11" s="234" t="s">
        <v>28</v>
      </c>
      <c r="C11" s="234">
        <v>55340</v>
      </c>
      <c r="D11" s="230" t="s">
        <v>33</v>
      </c>
      <c r="E11" s="233" t="s">
        <v>30</v>
      </c>
      <c r="F11" s="233" t="s">
        <v>34</v>
      </c>
      <c r="G11" s="235">
        <v>280.5</v>
      </c>
      <c r="H11" s="236">
        <v>79389.222733765273</v>
      </c>
      <c r="I11" s="237"/>
      <c r="J11" s="238"/>
      <c r="K11" s="236">
        <f t="shared" si="1"/>
        <v>79389.222733765273</v>
      </c>
      <c r="L11" s="239">
        <v>37928.02249079664</v>
      </c>
      <c r="M11" s="233" t="s">
        <v>21</v>
      </c>
      <c r="N11" s="233" t="s">
        <v>22</v>
      </c>
      <c r="O11" s="233" t="s">
        <v>23</v>
      </c>
    </row>
    <row r="12" spans="1:15" x14ac:dyDescent="0.25">
      <c r="A12" s="233" t="s">
        <v>27</v>
      </c>
      <c r="B12" s="234" t="s">
        <v>35</v>
      </c>
      <c r="C12" s="234">
        <v>55221</v>
      </c>
      <c r="D12" s="230" t="s">
        <v>36</v>
      </c>
      <c r="E12" s="233" t="s">
        <v>30</v>
      </c>
      <c r="F12" s="233" t="s">
        <v>31</v>
      </c>
      <c r="G12" s="235">
        <v>51</v>
      </c>
      <c r="H12" s="239">
        <v>27030</v>
      </c>
      <c r="I12" s="237"/>
      <c r="J12" s="238"/>
      <c r="K12" s="236">
        <f t="shared" si="1"/>
        <v>27030</v>
      </c>
      <c r="L12" s="239">
        <v>13686.535501251043</v>
      </c>
      <c r="M12" s="233" t="s">
        <v>21</v>
      </c>
      <c r="N12" s="233" t="s">
        <v>22</v>
      </c>
      <c r="O12" s="233" t="s">
        <v>23</v>
      </c>
    </row>
    <row r="13" spans="1:15" x14ac:dyDescent="0.25">
      <c r="A13" s="233" t="s">
        <v>27</v>
      </c>
      <c r="B13" s="234" t="s">
        <v>35</v>
      </c>
      <c r="C13" s="234">
        <v>55221</v>
      </c>
      <c r="D13" s="230" t="s">
        <v>37</v>
      </c>
      <c r="E13" s="233" t="s">
        <v>30</v>
      </c>
      <c r="F13" s="233" t="s">
        <v>31</v>
      </c>
      <c r="G13" s="235">
        <v>51</v>
      </c>
      <c r="H13" s="239">
        <v>27030</v>
      </c>
      <c r="I13" s="237"/>
      <c r="J13" s="238"/>
      <c r="K13" s="236">
        <f t="shared" si="1"/>
        <v>27030</v>
      </c>
      <c r="L13" s="239">
        <v>13686.535501251043</v>
      </c>
      <c r="M13" s="233" t="s">
        <v>21</v>
      </c>
      <c r="N13" s="233" t="s">
        <v>22</v>
      </c>
      <c r="O13" s="233" t="s">
        <v>23</v>
      </c>
    </row>
    <row r="14" spans="1:15" x14ac:dyDescent="0.25">
      <c r="A14" s="233" t="s">
        <v>27</v>
      </c>
      <c r="B14" s="234" t="s">
        <v>35</v>
      </c>
      <c r="C14" s="234">
        <v>55221</v>
      </c>
      <c r="D14" s="230" t="s">
        <v>38</v>
      </c>
      <c r="E14" s="233" t="s">
        <v>30</v>
      </c>
      <c r="F14" s="233" t="s">
        <v>31</v>
      </c>
      <c r="G14" s="235">
        <v>51</v>
      </c>
      <c r="H14" s="239">
        <v>27030</v>
      </c>
      <c r="I14" s="237"/>
      <c r="J14" s="238"/>
      <c r="K14" s="236">
        <f t="shared" si="1"/>
        <v>27030</v>
      </c>
      <c r="L14" s="239">
        <v>13686.535501251043</v>
      </c>
      <c r="M14" s="233" t="s">
        <v>21</v>
      </c>
      <c r="N14" s="233" t="s">
        <v>22</v>
      </c>
      <c r="O14" s="233" t="s">
        <v>23</v>
      </c>
    </row>
    <row r="15" spans="1:15" x14ac:dyDescent="0.25">
      <c r="A15" s="233" t="s">
        <v>27</v>
      </c>
      <c r="B15" s="234" t="s">
        <v>35</v>
      </c>
      <c r="C15" s="234">
        <v>55221</v>
      </c>
      <c r="D15" s="230" t="s">
        <v>39</v>
      </c>
      <c r="E15" s="233" t="s">
        <v>30</v>
      </c>
      <c r="F15" s="233" t="s">
        <v>31</v>
      </c>
      <c r="G15" s="235">
        <v>51</v>
      </c>
      <c r="H15" s="239">
        <v>27030</v>
      </c>
      <c r="I15" s="237"/>
      <c r="J15" s="238"/>
      <c r="K15" s="236">
        <f t="shared" si="1"/>
        <v>27030</v>
      </c>
      <c r="L15" s="239">
        <v>13686.535501251043</v>
      </c>
      <c r="M15" s="233" t="s">
        <v>21</v>
      </c>
      <c r="N15" s="233" t="s">
        <v>22</v>
      </c>
      <c r="O15" s="233" t="s">
        <v>23</v>
      </c>
    </row>
    <row r="16" spans="1:15" x14ac:dyDescent="0.25">
      <c r="A16" s="233" t="s">
        <v>27</v>
      </c>
      <c r="B16" s="234" t="s">
        <v>35</v>
      </c>
      <c r="C16" s="234">
        <v>55221</v>
      </c>
      <c r="D16" s="230" t="s">
        <v>40</v>
      </c>
      <c r="E16" s="233" t="s">
        <v>30</v>
      </c>
      <c r="F16" s="233" t="s">
        <v>31</v>
      </c>
      <c r="G16" s="235">
        <v>51</v>
      </c>
      <c r="H16" s="239">
        <v>27030</v>
      </c>
      <c r="I16" s="237"/>
      <c r="J16" s="238"/>
      <c r="K16" s="236">
        <f t="shared" si="1"/>
        <v>27030</v>
      </c>
      <c r="L16" s="239">
        <v>13686.535501251043</v>
      </c>
      <c r="M16" s="233" t="s">
        <v>21</v>
      </c>
      <c r="N16" s="233" t="s">
        <v>22</v>
      </c>
      <c r="O16" s="233" t="s">
        <v>23</v>
      </c>
    </row>
    <row r="17" spans="1:15" x14ac:dyDescent="0.25">
      <c r="A17" s="233" t="s">
        <v>27</v>
      </c>
      <c r="B17" s="234" t="s">
        <v>35</v>
      </c>
      <c r="C17" s="234">
        <v>55221</v>
      </c>
      <c r="D17" s="230" t="s">
        <v>41</v>
      </c>
      <c r="E17" s="233" t="s">
        <v>30</v>
      </c>
      <c r="F17" s="233" t="s">
        <v>31</v>
      </c>
      <c r="G17" s="235">
        <v>51</v>
      </c>
      <c r="H17" s="239">
        <v>27030</v>
      </c>
      <c r="I17" s="237"/>
      <c r="J17" s="238"/>
      <c r="K17" s="236">
        <f t="shared" si="1"/>
        <v>27030</v>
      </c>
      <c r="L17" s="239">
        <v>13686.535501251043</v>
      </c>
      <c r="M17" s="233" t="s">
        <v>21</v>
      </c>
      <c r="N17" s="233" t="s">
        <v>22</v>
      </c>
      <c r="O17" s="233" t="s">
        <v>23</v>
      </c>
    </row>
    <row r="18" spans="1:15" x14ac:dyDescent="0.25">
      <c r="A18" s="233" t="s">
        <v>27</v>
      </c>
      <c r="B18" s="234" t="s">
        <v>35</v>
      </c>
      <c r="C18" s="234">
        <v>55221</v>
      </c>
      <c r="D18" s="230" t="s">
        <v>42</v>
      </c>
      <c r="E18" s="233" t="s">
        <v>30</v>
      </c>
      <c r="F18" s="233" t="s">
        <v>31</v>
      </c>
      <c r="G18" s="235">
        <v>83.5</v>
      </c>
      <c r="H18" s="239">
        <v>44255</v>
      </c>
      <c r="I18" s="237"/>
      <c r="J18" s="238"/>
      <c r="K18" s="236">
        <f t="shared" si="1"/>
        <v>44255</v>
      </c>
      <c r="L18" s="239">
        <v>22408.34734028357</v>
      </c>
      <c r="M18" s="233" t="s">
        <v>21</v>
      </c>
      <c r="N18" s="233" t="s">
        <v>22</v>
      </c>
      <c r="O18" s="233" t="s">
        <v>23</v>
      </c>
    </row>
    <row r="19" spans="1:15" x14ac:dyDescent="0.25">
      <c r="A19" s="233" t="s">
        <v>27</v>
      </c>
      <c r="B19" s="234" t="s">
        <v>35</v>
      </c>
      <c r="C19" s="234">
        <v>55221</v>
      </c>
      <c r="D19" s="230" t="s">
        <v>43</v>
      </c>
      <c r="E19" s="233" t="s">
        <v>30</v>
      </c>
      <c r="F19" s="233" t="s">
        <v>34</v>
      </c>
      <c r="G19" s="235">
        <v>105</v>
      </c>
      <c r="H19" s="236">
        <v>55650</v>
      </c>
      <c r="I19" s="237"/>
      <c r="J19" s="236"/>
      <c r="K19" s="236">
        <f t="shared" si="1"/>
        <v>55650</v>
      </c>
      <c r="L19" s="239">
        <v>28178.161326105088</v>
      </c>
      <c r="M19" s="233" t="s">
        <v>21</v>
      </c>
      <c r="N19" s="233" t="s">
        <v>22</v>
      </c>
      <c r="O19" s="233" t="s">
        <v>23</v>
      </c>
    </row>
    <row r="20" spans="1:15" x14ac:dyDescent="0.25">
      <c r="A20" s="233" t="s">
        <v>27</v>
      </c>
      <c r="B20" s="234" t="s">
        <v>35</v>
      </c>
      <c r="C20" s="234">
        <v>55221</v>
      </c>
      <c r="D20" s="230" t="s">
        <v>44</v>
      </c>
      <c r="E20" s="233" t="s">
        <v>30</v>
      </c>
      <c r="F20" s="233" t="s">
        <v>34</v>
      </c>
      <c r="G20" s="235">
        <v>105</v>
      </c>
      <c r="H20" s="239">
        <v>55650</v>
      </c>
      <c r="I20" s="237"/>
      <c r="J20" s="236"/>
      <c r="K20" s="236">
        <f t="shared" si="1"/>
        <v>55650</v>
      </c>
      <c r="L20" s="239">
        <v>28178.161326105088</v>
      </c>
      <c r="M20" s="233" t="s">
        <v>21</v>
      </c>
      <c r="N20" s="233" t="s">
        <v>22</v>
      </c>
      <c r="O20" s="233" t="s">
        <v>23</v>
      </c>
    </row>
    <row r="21" spans="1:15" x14ac:dyDescent="0.25">
      <c r="A21" s="233" t="s">
        <v>27</v>
      </c>
      <c r="B21" s="234" t="s">
        <v>92</v>
      </c>
      <c r="C21" s="234">
        <v>55418</v>
      </c>
      <c r="D21" s="230" t="s">
        <v>51</v>
      </c>
      <c r="E21" s="233" t="s">
        <v>30</v>
      </c>
      <c r="F21" s="233" t="s">
        <v>31</v>
      </c>
      <c r="G21" s="235">
        <v>198.9</v>
      </c>
      <c r="H21" s="239">
        <v>479449.72999440407</v>
      </c>
      <c r="I21" s="237"/>
      <c r="J21" s="236"/>
      <c r="K21" s="236">
        <f t="shared" si="1"/>
        <v>479449.72999440407</v>
      </c>
      <c r="L21" s="239">
        <v>208767.21557484608</v>
      </c>
      <c r="M21" s="233" t="s">
        <v>21</v>
      </c>
      <c r="N21" s="233" t="s">
        <v>22</v>
      </c>
      <c r="O21" s="233" t="s">
        <v>23</v>
      </c>
    </row>
    <row r="22" spans="1:15" x14ac:dyDescent="0.25">
      <c r="A22" s="233" t="s">
        <v>27</v>
      </c>
      <c r="B22" s="234" t="s">
        <v>92</v>
      </c>
      <c r="C22" s="234">
        <v>55418</v>
      </c>
      <c r="D22" s="230" t="s">
        <v>52</v>
      </c>
      <c r="E22" s="233" t="s">
        <v>30</v>
      </c>
      <c r="F22" s="233" t="s">
        <v>31</v>
      </c>
      <c r="G22" s="235">
        <v>198.9</v>
      </c>
      <c r="H22" s="239">
        <v>479449.72999440407</v>
      </c>
      <c r="I22" s="237"/>
      <c r="J22" s="236"/>
      <c r="K22" s="236">
        <f t="shared" si="1"/>
        <v>479449.72999440407</v>
      </c>
      <c r="L22" s="239">
        <v>208767.21557484608</v>
      </c>
      <c r="M22" s="233" t="s">
        <v>21</v>
      </c>
      <c r="N22" s="233" t="s">
        <v>22</v>
      </c>
      <c r="O22" s="233" t="s">
        <v>23</v>
      </c>
    </row>
    <row r="23" spans="1:15" x14ac:dyDescent="0.25">
      <c r="A23" s="233" t="s">
        <v>27</v>
      </c>
      <c r="B23" s="234" t="s">
        <v>92</v>
      </c>
      <c r="C23" s="234">
        <v>55418</v>
      </c>
      <c r="D23" s="230" t="s">
        <v>49</v>
      </c>
      <c r="E23" s="233" t="s">
        <v>30</v>
      </c>
      <c r="F23" s="233" t="s">
        <v>34</v>
      </c>
      <c r="G23" s="235">
        <v>317</v>
      </c>
      <c r="H23" s="236">
        <v>764130.54001119197</v>
      </c>
      <c r="I23" s="237"/>
      <c r="J23" s="236"/>
      <c r="K23" s="236">
        <f t="shared" si="1"/>
        <v>764130.54001119197</v>
      </c>
      <c r="L23" s="239">
        <v>332726.02985030774</v>
      </c>
      <c r="M23" s="233" t="s">
        <v>21</v>
      </c>
      <c r="N23" s="233" t="s">
        <v>22</v>
      </c>
      <c r="O23" s="233" t="s">
        <v>23</v>
      </c>
    </row>
    <row r="24" spans="1:15" x14ac:dyDescent="0.25">
      <c r="A24" s="233" t="s">
        <v>27</v>
      </c>
      <c r="B24" s="234" t="s">
        <v>93</v>
      </c>
      <c r="C24" s="234">
        <v>55714</v>
      </c>
      <c r="D24" s="230" t="s">
        <v>46</v>
      </c>
      <c r="E24" s="233" t="s">
        <v>30</v>
      </c>
      <c r="F24" s="233" t="s">
        <v>31</v>
      </c>
      <c r="G24" s="235">
        <v>242</v>
      </c>
      <c r="H24" s="239">
        <v>356210.6997319035</v>
      </c>
      <c r="I24" s="237"/>
      <c r="J24" s="238"/>
      <c r="K24" s="236">
        <f t="shared" si="1"/>
        <v>356210.6997319035</v>
      </c>
      <c r="L24" s="239">
        <v>152486.33388203752</v>
      </c>
      <c r="M24" s="233" t="s">
        <v>21</v>
      </c>
      <c r="N24" s="233" t="s">
        <v>22</v>
      </c>
      <c r="O24" s="233" t="s">
        <v>23</v>
      </c>
    </row>
    <row r="25" spans="1:15" x14ac:dyDescent="0.25">
      <c r="A25" s="233" t="s">
        <v>27</v>
      </c>
      <c r="B25" s="234" t="s">
        <v>93</v>
      </c>
      <c r="C25" s="234">
        <v>55714</v>
      </c>
      <c r="D25" s="230" t="s">
        <v>48</v>
      </c>
      <c r="E25" s="233" t="s">
        <v>30</v>
      </c>
      <c r="F25" s="233" t="s">
        <v>31</v>
      </c>
      <c r="G25" s="235">
        <v>242</v>
      </c>
      <c r="H25" s="239">
        <v>356210.6997319035</v>
      </c>
      <c r="I25" s="237"/>
      <c r="J25" s="238"/>
      <c r="K25" s="236">
        <f t="shared" si="1"/>
        <v>356210.6997319035</v>
      </c>
      <c r="L25" s="239">
        <v>152486.33388203752</v>
      </c>
      <c r="M25" s="233" t="s">
        <v>21</v>
      </c>
      <c r="N25" s="233" t="s">
        <v>22</v>
      </c>
      <c r="O25" s="233" t="s">
        <v>23</v>
      </c>
    </row>
    <row r="26" spans="1:15" x14ac:dyDescent="0.25">
      <c r="A26" s="233" t="s">
        <v>27</v>
      </c>
      <c r="B26" s="234" t="s">
        <v>93</v>
      </c>
      <c r="C26" s="234">
        <v>55714</v>
      </c>
      <c r="D26" s="230" t="s">
        <v>49</v>
      </c>
      <c r="E26" s="233" t="s">
        <v>30</v>
      </c>
      <c r="F26" s="233" t="s">
        <v>34</v>
      </c>
      <c r="G26" s="235">
        <v>262</v>
      </c>
      <c r="H26" s="236">
        <v>385649.60053619306</v>
      </c>
      <c r="I26" s="237"/>
      <c r="J26" s="238"/>
      <c r="K26" s="236">
        <f t="shared" si="1"/>
        <v>385649.60053619306</v>
      </c>
      <c r="L26" s="239">
        <v>165088.51023592491</v>
      </c>
      <c r="M26" s="233" t="s">
        <v>21</v>
      </c>
      <c r="N26" s="233" t="s">
        <v>22</v>
      </c>
      <c r="O26" s="233" t="s">
        <v>23</v>
      </c>
    </row>
    <row r="27" spans="1:15" x14ac:dyDescent="0.25">
      <c r="A27" s="233" t="s">
        <v>27</v>
      </c>
      <c r="B27" s="234" t="s">
        <v>53</v>
      </c>
      <c r="C27" s="234">
        <v>55075</v>
      </c>
      <c r="D27" s="230" t="s">
        <v>54</v>
      </c>
      <c r="E27" s="233" t="s">
        <v>30</v>
      </c>
      <c r="F27" s="233" t="s">
        <v>31</v>
      </c>
      <c r="G27" s="235">
        <v>180</v>
      </c>
      <c r="H27" s="239">
        <v>1137841.779661017</v>
      </c>
      <c r="I27" s="237">
        <v>0.52827492089934369</v>
      </c>
      <c r="J27" s="240">
        <f>(4/3)*3.412*H27*(1/I27-1)</f>
        <v>4622305.0954204407</v>
      </c>
      <c r="K27" s="236">
        <f>H27+ 0.75*J27/3.412</f>
        <v>2153881.8797680894</v>
      </c>
      <c r="L27" s="239">
        <v>647588.84110169497</v>
      </c>
      <c r="M27" s="233" t="s">
        <v>55</v>
      </c>
      <c r="N27" s="233" t="s">
        <v>56</v>
      </c>
      <c r="O27" s="233" t="s">
        <v>23</v>
      </c>
    </row>
    <row r="28" spans="1:15" x14ac:dyDescent="0.25">
      <c r="A28" s="233" t="s">
        <v>27</v>
      </c>
      <c r="B28" s="234" t="s">
        <v>53</v>
      </c>
      <c r="C28" s="234">
        <v>55075</v>
      </c>
      <c r="D28" s="230" t="s">
        <v>57</v>
      </c>
      <c r="E28" s="233" t="s">
        <v>30</v>
      </c>
      <c r="F28" s="233" t="s">
        <v>34</v>
      </c>
      <c r="G28" s="235">
        <v>56</v>
      </c>
      <c r="H28" s="236">
        <v>353995.22033898305</v>
      </c>
      <c r="I28" s="237">
        <v>0.52827492089934369</v>
      </c>
      <c r="J28" s="240">
        <f>(4/3)*3.412*H28*(1/I28-1)</f>
        <v>1438050.4741308037</v>
      </c>
      <c r="K28" s="236">
        <f>H28+ 0.75*J28/3.412</f>
        <v>670096.58481673885</v>
      </c>
      <c r="L28" s="239">
        <v>201472.08389830511</v>
      </c>
      <c r="M28" s="233" t="s">
        <v>55</v>
      </c>
      <c r="N28" s="233" t="s">
        <v>56</v>
      </c>
      <c r="O28" s="233" t="s">
        <v>23</v>
      </c>
    </row>
    <row r="29" spans="1:15" x14ac:dyDescent="0.25">
      <c r="A29" s="233" t="s">
        <v>27</v>
      </c>
      <c r="B29" s="234" t="s">
        <v>58</v>
      </c>
      <c r="C29" s="234">
        <v>201</v>
      </c>
      <c r="D29" s="230" t="s">
        <v>18</v>
      </c>
      <c r="E29" s="233" t="s">
        <v>30</v>
      </c>
      <c r="F29" s="233" t="s">
        <v>34</v>
      </c>
      <c r="G29" s="235">
        <v>59</v>
      </c>
      <c r="H29" s="236">
        <v>1523.7945945945946</v>
      </c>
      <c r="I29" s="237"/>
      <c r="J29" s="238"/>
      <c r="K29" s="236">
        <f t="shared" ref="K29:K42" si="2">H29</f>
        <v>1523.7945945945946</v>
      </c>
      <c r="L29" s="239">
        <v>968.60746486486482</v>
      </c>
      <c r="M29" s="233" t="s">
        <v>21</v>
      </c>
      <c r="N29" s="233" t="s">
        <v>22</v>
      </c>
      <c r="O29" s="233" t="s">
        <v>23</v>
      </c>
    </row>
    <row r="30" spans="1:15" x14ac:dyDescent="0.25">
      <c r="A30" s="233" t="s">
        <v>27</v>
      </c>
      <c r="B30" s="234" t="s">
        <v>58</v>
      </c>
      <c r="C30" s="234">
        <v>201</v>
      </c>
      <c r="D30" s="230" t="s">
        <v>25</v>
      </c>
      <c r="E30" s="233" t="s">
        <v>30</v>
      </c>
      <c r="F30" s="233" t="s">
        <v>31</v>
      </c>
      <c r="G30" s="235">
        <v>126</v>
      </c>
      <c r="H30" s="239">
        <v>3254.2054054054056</v>
      </c>
      <c r="I30" s="237"/>
      <c r="J30" s="238"/>
      <c r="K30" s="236">
        <f t="shared" si="2"/>
        <v>3254.2054054054056</v>
      </c>
      <c r="L30" s="239">
        <v>2068.5515351351351</v>
      </c>
      <c r="M30" s="233" t="s">
        <v>21</v>
      </c>
      <c r="N30" s="233" t="s">
        <v>22</v>
      </c>
      <c r="O30" s="233" t="s">
        <v>23</v>
      </c>
    </row>
    <row r="31" spans="1:15" x14ac:dyDescent="0.25">
      <c r="A31" s="233" t="s">
        <v>27</v>
      </c>
      <c r="B31" s="234" t="s">
        <v>59</v>
      </c>
      <c r="C31" s="234">
        <v>55380</v>
      </c>
      <c r="D31" s="230" t="s">
        <v>29</v>
      </c>
      <c r="E31" s="233" t="s">
        <v>30</v>
      </c>
      <c r="F31" s="233" t="s">
        <v>31</v>
      </c>
      <c r="G31" s="235">
        <v>176</v>
      </c>
      <c r="H31" s="239">
        <v>454281.22570016474</v>
      </c>
      <c r="I31" s="237"/>
      <c r="J31" s="238"/>
      <c r="K31" s="236">
        <f t="shared" si="2"/>
        <v>454281.22570016474</v>
      </c>
      <c r="L31" s="239">
        <v>203808.49922240525</v>
      </c>
      <c r="M31" s="233" t="s">
        <v>86</v>
      </c>
      <c r="N31" s="233" t="s">
        <v>22</v>
      </c>
      <c r="O31" s="233" t="s">
        <v>23</v>
      </c>
    </row>
    <row r="32" spans="1:15" x14ac:dyDescent="0.25">
      <c r="A32" s="233" t="s">
        <v>27</v>
      </c>
      <c r="B32" s="234" t="s">
        <v>59</v>
      </c>
      <c r="C32" s="234">
        <v>55380</v>
      </c>
      <c r="D32" s="230" t="s">
        <v>32</v>
      </c>
      <c r="E32" s="233" t="s">
        <v>30</v>
      </c>
      <c r="F32" s="233" t="s">
        <v>31</v>
      </c>
      <c r="G32" s="235">
        <v>176</v>
      </c>
      <c r="H32" s="239">
        <v>454281.22570016474</v>
      </c>
      <c r="I32" s="237"/>
      <c r="J32" s="238"/>
      <c r="K32" s="236">
        <f t="shared" si="2"/>
        <v>454281.22570016474</v>
      </c>
      <c r="L32" s="239">
        <v>203808.49922240525</v>
      </c>
      <c r="M32" s="233" t="s">
        <v>86</v>
      </c>
      <c r="N32" s="233" t="s">
        <v>22</v>
      </c>
      <c r="O32" s="233" t="s">
        <v>23</v>
      </c>
    </row>
    <row r="33" spans="1:15" x14ac:dyDescent="0.25">
      <c r="A33" s="233" t="s">
        <v>27</v>
      </c>
      <c r="B33" s="234" t="s">
        <v>59</v>
      </c>
      <c r="C33" s="234">
        <v>55380</v>
      </c>
      <c r="D33" s="230" t="s">
        <v>60</v>
      </c>
      <c r="E33" s="233" t="s">
        <v>30</v>
      </c>
      <c r="F33" s="233" t="s">
        <v>31</v>
      </c>
      <c r="G33" s="235">
        <v>176</v>
      </c>
      <c r="H33" s="239">
        <v>454281.22570016474</v>
      </c>
      <c r="I33" s="237"/>
      <c r="J33" s="238"/>
      <c r="K33" s="236">
        <f t="shared" si="2"/>
        <v>454281.22570016474</v>
      </c>
      <c r="L33" s="239">
        <v>203808.49922240525</v>
      </c>
      <c r="M33" s="233" t="s">
        <v>86</v>
      </c>
      <c r="N33" s="233" t="s">
        <v>22</v>
      </c>
      <c r="O33" s="233" t="s">
        <v>23</v>
      </c>
    </row>
    <row r="34" spans="1:15" x14ac:dyDescent="0.25">
      <c r="A34" s="233" t="s">
        <v>27</v>
      </c>
      <c r="B34" s="234" t="s">
        <v>59</v>
      </c>
      <c r="C34" s="234">
        <v>55380</v>
      </c>
      <c r="D34" s="230" t="s">
        <v>61</v>
      </c>
      <c r="E34" s="233" t="s">
        <v>30</v>
      </c>
      <c r="F34" s="233" t="s">
        <v>31</v>
      </c>
      <c r="G34" s="235">
        <v>176</v>
      </c>
      <c r="H34" s="239">
        <v>454281.22570016474</v>
      </c>
      <c r="I34" s="237"/>
      <c r="J34" s="238"/>
      <c r="K34" s="236">
        <f t="shared" si="2"/>
        <v>454281.22570016474</v>
      </c>
      <c r="L34" s="239">
        <v>203808.49922240525</v>
      </c>
      <c r="M34" s="233" t="s">
        <v>86</v>
      </c>
      <c r="N34" s="233" t="s">
        <v>22</v>
      </c>
      <c r="O34" s="233" t="s">
        <v>23</v>
      </c>
    </row>
    <row r="35" spans="1:15" x14ac:dyDescent="0.25">
      <c r="A35" s="233" t="s">
        <v>27</v>
      </c>
      <c r="B35" s="234" t="s">
        <v>59</v>
      </c>
      <c r="C35" s="234">
        <v>55380</v>
      </c>
      <c r="D35" s="230" t="s">
        <v>62</v>
      </c>
      <c r="E35" s="233" t="s">
        <v>30</v>
      </c>
      <c r="F35" s="233" t="s">
        <v>31</v>
      </c>
      <c r="G35" s="235">
        <v>176</v>
      </c>
      <c r="H35" s="239">
        <v>454281.22570016474</v>
      </c>
      <c r="I35" s="237"/>
      <c r="J35" s="238"/>
      <c r="K35" s="236">
        <f t="shared" si="2"/>
        <v>454281.22570016474</v>
      </c>
      <c r="L35" s="239">
        <v>203808.49922240525</v>
      </c>
      <c r="M35" s="233" t="s">
        <v>86</v>
      </c>
      <c r="N35" s="233" t="s">
        <v>22</v>
      </c>
      <c r="O35" s="233" t="s">
        <v>23</v>
      </c>
    </row>
    <row r="36" spans="1:15" x14ac:dyDescent="0.25">
      <c r="A36" s="233" t="s">
        <v>27</v>
      </c>
      <c r="B36" s="234" t="s">
        <v>59</v>
      </c>
      <c r="C36" s="234">
        <v>55380</v>
      </c>
      <c r="D36" s="230" t="s">
        <v>63</v>
      </c>
      <c r="E36" s="233" t="s">
        <v>30</v>
      </c>
      <c r="F36" s="233" t="s">
        <v>31</v>
      </c>
      <c r="G36" s="235">
        <v>176</v>
      </c>
      <c r="H36" s="239">
        <v>454281.22570016474</v>
      </c>
      <c r="I36" s="237"/>
      <c r="J36" s="238"/>
      <c r="K36" s="236">
        <f t="shared" si="2"/>
        <v>454281.22570016474</v>
      </c>
      <c r="L36" s="239">
        <v>203808.49922240525</v>
      </c>
      <c r="M36" s="233" t="s">
        <v>86</v>
      </c>
      <c r="N36" s="233" t="s">
        <v>22</v>
      </c>
      <c r="O36" s="233" t="s">
        <v>23</v>
      </c>
    </row>
    <row r="37" spans="1:15" x14ac:dyDescent="0.25">
      <c r="A37" s="233" t="s">
        <v>27</v>
      </c>
      <c r="B37" s="234" t="s">
        <v>59</v>
      </c>
      <c r="C37" s="234">
        <v>55380</v>
      </c>
      <c r="D37" s="230" t="s">
        <v>64</v>
      </c>
      <c r="E37" s="233" t="s">
        <v>30</v>
      </c>
      <c r="F37" s="233" t="s">
        <v>31</v>
      </c>
      <c r="G37" s="235">
        <v>176</v>
      </c>
      <c r="H37" s="239">
        <v>454281.22570016474</v>
      </c>
      <c r="I37" s="237"/>
      <c r="J37" s="238"/>
      <c r="K37" s="236">
        <f t="shared" si="2"/>
        <v>454281.22570016474</v>
      </c>
      <c r="L37" s="239">
        <v>203808.49922240525</v>
      </c>
      <c r="M37" s="233" t="s">
        <v>86</v>
      </c>
      <c r="N37" s="233" t="s">
        <v>22</v>
      </c>
      <c r="O37" s="233" t="s">
        <v>23</v>
      </c>
    </row>
    <row r="38" spans="1:15" x14ac:dyDescent="0.25">
      <c r="A38" s="233" t="s">
        <v>27</v>
      </c>
      <c r="B38" s="234" t="s">
        <v>59</v>
      </c>
      <c r="C38" s="234">
        <v>55380</v>
      </c>
      <c r="D38" s="230" t="s">
        <v>65</v>
      </c>
      <c r="E38" s="233" t="s">
        <v>30</v>
      </c>
      <c r="F38" s="233" t="s">
        <v>31</v>
      </c>
      <c r="G38" s="235">
        <v>176</v>
      </c>
      <c r="H38" s="239">
        <v>454281.22570016474</v>
      </c>
      <c r="I38" s="237"/>
      <c r="J38" s="238"/>
      <c r="K38" s="236">
        <f t="shared" si="2"/>
        <v>454281.22570016474</v>
      </c>
      <c r="L38" s="239">
        <v>203808.49922240525</v>
      </c>
      <c r="M38" s="233" t="s">
        <v>86</v>
      </c>
      <c r="N38" s="233" t="s">
        <v>22</v>
      </c>
      <c r="O38" s="233" t="s">
        <v>23</v>
      </c>
    </row>
    <row r="39" spans="1:15" x14ac:dyDescent="0.25">
      <c r="A39" s="233" t="s">
        <v>27</v>
      </c>
      <c r="B39" s="234" t="s">
        <v>59</v>
      </c>
      <c r="C39" s="234">
        <v>55380</v>
      </c>
      <c r="D39" s="230" t="s">
        <v>66</v>
      </c>
      <c r="E39" s="233" t="s">
        <v>30</v>
      </c>
      <c r="F39" s="233" t="s">
        <v>34</v>
      </c>
      <c r="G39" s="235">
        <v>255</v>
      </c>
      <c r="H39" s="236">
        <v>658191.54859967052</v>
      </c>
      <c r="I39" s="237"/>
      <c r="J39" s="238"/>
      <c r="K39" s="236">
        <f t="shared" si="2"/>
        <v>658191.54859967052</v>
      </c>
      <c r="L39" s="241">
        <v>295290.72330518946</v>
      </c>
      <c r="M39" s="233" t="s">
        <v>86</v>
      </c>
      <c r="N39" s="233" t="s">
        <v>22</v>
      </c>
      <c r="O39" s="233" t="s">
        <v>23</v>
      </c>
    </row>
    <row r="40" spans="1:15" x14ac:dyDescent="0.25">
      <c r="A40" s="233" t="s">
        <v>27</v>
      </c>
      <c r="B40" s="234" t="s">
        <v>59</v>
      </c>
      <c r="C40" s="234">
        <v>55380</v>
      </c>
      <c r="D40" s="230" t="s">
        <v>67</v>
      </c>
      <c r="E40" s="233" t="s">
        <v>30</v>
      </c>
      <c r="F40" s="233" t="s">
        <v>34</v>
      </c>
      <c r="G40" s="235">
        <v>255</v>
      </c>
      <c r="H40" s="236">
        <v>658191.54859967052</v>
      </c>
      <c r="I40" s="237"/>
      <c r="J40" s="238"/>
      <c r="K40" s="236">
        <f t="shared" si="2"/>
        <v>658191.54859967052</v>
      </c>
      <c r="L40" s="241">
        <v>295290.72330518946</v>
      </c>
      <c r="M40" s="233" t="s">
        <v>86</v>
      </c>
      <c r="N40" s="233" t="s">
        <v>22</v>
      </c>
      <c r="O40" s="233" t="s">
        <v>23</v>
      </c>
    </row>
    <row r="41" spans="1:15" x14ac:dyDescent="0.25">
      <c r="A41" s="233" t="s">
        <v>27</v>
      </c>
      <c r="B41" s="234" t="s">
        <v>59</v>
      </c>
      <c r="C41" s="234">
        <v>55380</v>
      </c>
      <c r="D41" s="230" t="s">
        <v>68</v>
      </c>
      <c r="E41" s="233" t="s">
        <v>30</v>
      </c>
      <c r="F41" s="233" t="s">
        <v>34</v>
      </c>
      <c r="G41" s="235">
        <v>255</v>
      </c>
      <c r="H41" s="236">
        <v>658191.54859967052</v>
      </c>
      <c r="I41" s="237"/>
      <c r="J41" s="238"/>
      <c r="K41" s="236">
        <f t="shared" si="2"/>
        <v>658191.54859967052</v>
      </c>
      <c r="L41" s="241">
        <v>295290.72330518946</v>
      </c>
      <c r="M41" s="233" t="s">
        <v>86</v>
      </c>
      <c r="N41" s="233" t="s">
        <v>22</v>
      </c>
      <c r="O41" s="233" t="s">
        <v>23</v>
      </c>
    </row>
    <row r="42" spans="1:15" x14ac:dyDescent="0.25">
      <c r="A42" s="233" t="s">
        <v>27</v>
      </c>
      <c r="B42" s="234" t="s">
        <v>59</v>
      </c>
      <c r="C42" s="234">
        <v>55380</v>
      </c>
      <c r="D42" s="230" t="s">
        <v>69</v>
      </c>
      <c r="E42" s="233" t="s">
        <v>30</v>
      </c>
      <c r="F42" s="233" t="s">
        <v>34</v>
      </c>
      <c r="G42" s="235">
        <v>255</v>
      </c>
      <c r="H42" s="236">
        <v>658191.54859967052</v>
      </c>
      <c r="I42" s="237"/>
      <c r="J42" s="238"/>
      <c r="K42" s="236">
        <f t="shared" si="2"/>
        <v>658191.54859967052</v>
      </c>
      <c r="L42" s="241">
        <v>295290.72330518946</v>
      </c>
      <c r="M42" s="233" t="s">
        <v>86</v>
      </c>
      <c r="N42" s="233" t="s">
        <v>22</v>
      </c>
      <c r="O42" s="233" t="s">
        <v>23</v>
      </c>
    </row>
    <row r="43" spans="1:15" x14ac:dyDescent="0.25">
      <c r="A43" s="233" t="s">
        <v>70</v>
      </c>
      <c r="B43" s="234" t="s">
        <v>71</v>
      </c>
      <c r="C43" s="234">
        <v>202</v>
      </c>
      <c r="D43" s="230" t="s">
        <v>18</v>
      </c>
      <c r="E43" s="233" t="s">
        <v>30</v>
      </c>
      <c r="F43" s="233" t="s">
        <v>20</v>
      </c>
      <c r="G43" s="235">
        <v>120</v>
      </c>
      <c r="H43" s="236">
        <v>11996</v>
      </c>
      <c r="I43" s="237"/>
      <c r="J43" s="238"/>
      <c r="K43" s="236">
        <f t="shared" ref="K43:K45" si="3">H43+J43*0.75/3.412</f>
        <v>11996</v>
      </c>
      <c r="L43" s="239">
        <v>9852.9599999999991</v>
      </c>
      <c r="M43" s="233" t="s">
        <v>21</v>
      </c>
      <c r="N43" s="233" t="s">
        <v>22</v>
      </c>
      <c r="O43" s="233" t="s">
        <v>23</v>
      </c>
    </row>
    <row r="44" spans="1:15" x14ac:dyDescent="0.25">
      <c r="A44" s="233" t="s">
        <v>70</v>
      </c>
      <c r="B44" s="234" t="s">
        <v>72</v>
      </c>
      <c r="C44" s="234">
        <v>167</v>
      </c>
      <c r="D44" s="230" t="s">
        <v>25</v>
      </c>
      <c r="E44" s="233" t="s">
        <v>30</v>
      </c>
      <c r="F44" s="233" t="s">
        <v>20</v>
      </c>
      <c r="G44" s="235">
        <v>69</v>
      </c>
      <c r="H44" s="236">
        <v>0</v>
      </c>
      <c r="I44" s="237"/>
      <c r="J44" s="238"/>
      <c r="K44" s="236">
        <f t="shared" si="3"/>
        <v>0</v>
      </c>
      <c r="L44" s="239">
        <v>0</v>
      </c>
      <c r="M44" s="233" t="s">
        <v>21</v>
      </c>
      <c r="N44" s="233" t="s">
        <v>22</v>
      </c>
      <c r="O44" s="233" t="s">
        <v>73</v>
      </c>
    </row>
    <row r="45" spans="1:15" x14ac:dyDescent="0.25">
      <c r="A45" s="233" t="s">
        <v>70</v>
      </c>
      <c r="B45" s="234" t="s">
        <v>72</v>
      </c>
      <c r="C45" s="234">
        <v>167</v>
      </c>
      <c r="D45" s="230" t="s">
        <v>74</v>
      </c>
      <c r="E45" s="233" t="s">
        <v>30</v>
      </c>
      <c r="F45" s="233" t="s">
        <v>20</v>
      </c>
      <c r="G45" s="235">
        <v>156.19999999999999</v>
      </c>
      <c r="H45" s="236">
        <v>-109</v>
      </c>
      <c r="I45" s="237"/>
      <c r="J45" s="238"/>
      <c r="K45" s="236">
        <f t="shared" si="3"/>
        <v>-109</v>
      </c>
      <c r="L45" s="239">
        <v>0</v>
      </c>
      <c r="M45" s="233" t="s">
        <v>21</v>
      </c>
      <c r="N45" s="233" t="s">
        <v>22</v>
      </c>
      <c r="O45" s="233" t="s">
        <v>76</v>
      </c>
    </row>
    <row r="46" spans="1:15" x14ac:dyDescent="0.25">
      <c r="A46" s="233" t="s">
        <v>70</v>
      </c>
      <c r="B46" s="234" t="s">
        <v>75</v>
      </c>
      <c r="C46" s="234">
        <v>168</v>
      </c>
      <c r="D46" s="230" t="s">
        <v>18</v>
      </c>
      <c r="E46" s="233" t="s">
        <v>30</v>
      </c>
      <c r="F46" s="233" t="s">
        <v>20</v>
      </c>
      <c r="G46" s="235">
        <v>69</v>
      </c>
      <c r="H46" s="241" t="s">
        <v>87</v>
      </c>
      <c r="I46" s="237"/>
      <c r="J46" s="238"/>
      <c r="K46" s="236" t="s">
        <v>88</v>
      </c>
      <c r="L46" s="241" t="s">
        <v>87</v>
      </c>
      <c r="M46" s="233" t="s">
        <v>21</v>
      </c>
      <c r="N46" s="233" t="s">
        <v>22</v>
      </c>
      <c r="O46" s="233" t="s">
        <v>73</v>
      </c>
    </row>
    <row r="47" spans="1:15" x14ac:dyDescent="0.25">
      <c r="A47" s="233" t="s">
        <v>70</v>
      </c>
      <c r="B47" s="234" t="s">
        <v>75</v>
      </c>
      <c r="C47" s="234">
        <v>168</v>
      </c>
      <c r="D47" s="230" t="s">
        <v>25</v>
      </c>
      <c r="E47" s="233" t="s">
        <v>30</v>
      </c>
      <c r="F47" s="233" t="s">
        <v>20</v>
      </c>
      <c r="G47" s="235">
        <v>69</v>
      </c>
      <c r="H47" s="241" t="s">
        <v>87</v>
      </c>
      <c r="I47" s="237"/>
      <c r="J47" s="238"/>
      <c r="K47" s="236" t="s">
        <v>88</v>
      </c>
      <c r="L47" s="241" t="s">
        <v>87</v>
      </c>
      <c r="M47" s="233" t="s">
        <v>21</v>
      </c>
      <c r="N47" s="233" t="s">
        <v>22</v>
      </c>
      <c r="O47" s="233" t="s">
        <v>73</v>
      </c>
    </row>
    <row r="48" spans="1:15" x14ac:dyDescent="0.25">
      <c r="A48" s="233" t="s">
        <v>70</v>
      </c>
      <c r="B48" s="234" t="s">
        <v>77</v>
      </c>
      <c r="C48" s="234">
        <v>169</v>
      </c>
      <c r="D48" s="230" t="s">
        <v>25</v>
      </c>
      <c r="E48" s="233" t="s">
        <v>30</v>
      </c>
      <c r="F48" s="233" t="s">
        <v>20</v>
      </c>
      <c r="G48" s="235">
        <v>156.19999999999999</v>
      </c>
      <c r="H48" s="236">
        <v>-466</v>
      </c>
      <c r="I48" s="237"/>
      <c r="J48" s="238"/>
      <c r="K48" s="236">
        <f t="shared" ref="K48:K55" si="4">H48+J48*0.75/3.412</f>
        <v>-466</v>
      </c>
      <c r="L48" s="239">
        <v>0</v>
      </c>
      <c r="M48" s="233" t="s">
        <v>21</v>
      </c>
      <c r="N48" s="233" t="s">
        <v>22</v>
      </c>
      <c r="O48" s="233" t="s">
        <v>76</v>
      </c>
    </row>
    <row r="49" spans="1:15" x14ac:dyDescent="0.25">
      <c r="A49" s="233" t="s">
        <v>70</v>
      </c>
      <c r="B49" s="234" t="s">
        <v>78</v>
      </c>
      <c r="C49" s="234">
        <v>170</v>
      </c>
      <c r="D49" s="230" t="s">
        <v>18</v>
      </c>
      <c r="E49" s="233" t="s">
        <v>30</v>
      </c>
      <c r="F49" s="233" t="s">
        <v>20</v>
      </c>
      <c r="G49" s="235">
        <v>40</v>
      </c>
      <c r="H49" s="236">
        <v>-36</v>
      </c>
      <c r="I49" s="237"/>
      <c r="J49" s="238"/>
      <c r="K49" s="236">
        <f t="shared" si="4"/>
        <v>-36</v>
      </c>
      <c r="L49" s="239">
        <v>0</v>
      </c>
      <c r="M49" s="233" t="s">
        <v>21</v>
      </c>
      <c r="N49" s="233" t="s">
        <v>22</v>
      </c>
      <c r="O49" s="233" t="s">
        <v>76</v>
      </c>
    </row>
    <row r="50" spans="1:15" x14ac:dyDescent="0.25">
      <c r="A50" s="233" t="s">
        <v>70</v>
      </c>
      <c r="B50" s="234" t="s">
        <v>78</v>
      </c>
      <c r="C50" s="234">
        <v>170</v>
      </c>
      <c r="D50" s="230" t="s">
        <v>25</v>
      </c>
      <c r="E50" s="233" t="s">
        <v>30</v>
      </c>
      <c r="F50" s="233" t="s">
        <v>20</v>
      </c>
      <c r="G50" s="235">
        <v>40</v>
      </c>
      <c r="H50" s="236">
        <v>0</v>
      </c>
      <c r="I50" s="237"/>
      <c r="J50" s="238"/>
      <c r="K50" s="236">
        <f t="shared" si="4"/>
        <v>0</v>
      </c>
      <c r="L50" s="239">
        <v>0</v>
      </c>
      <c r="M50" s="233" t="s">
        <v>21</v>
      </c>
      <c r="N50" s="233" t="s">
        <v>22</v>
      </c>
      <c r="O50" s="233" t="s">
        <v>76</v>
      </c>
    </row>
    <row r="51" spans="1:15" x14ac:dyDescent="0.25">
      <c r="A51" s="233" t="s">
        <v>70</v>
      </c>
      <c r="B51" s="234" t="s">
        <v>78</v>
      </c>
      <c r="C51" s="234">
        <v>170</v>
      </c>
      <c r="D51" s="230" t="s">
        <v>74</v>
      </c>
      <c r="E51" s="233" t="s">
        <v>30</v>
      </c>
      <c r="F51" s="233" t="s">
        <v>20</v>
      </c>
      <c r="G51" s="235">
        <v>119.5</v>
      </c>
      <c r="H51" s="236">
        <v>11466</v>
      </c>
      <c r="I51" s="237"/>
      <c r="J51" s="238"/>
      <c r="K51" s="236">
        <f t="shared" si="4"/>
        <v>11466</v>
      </c>
      <c r="L51" s="239">
        <v>12040.75</v>
      </c>
      <c r="M51" s="233" t="s">
        <v>21</v>
      </c>
      <c r="N51" s="233" t="s">
        <v>22</v>
      </c>
      <c r="O51" s="233" t="s">
        <v>76</v>
      </c>
    </row>
    <row r="52" spans="1:15" x14ac:dyDescent="0.25">
      <c r="A52" s="233" t="s">
        <v>70</v>
      </c>
      <c r="B52" s="234" t="s">
        <v>78</v>
      </c>
      <c r="C52" s="234">
        <v>170</v>
      </c>
      <c r="D52" s="230" t="s">
        <v>79</v>
      </c>
      <c r="E52" s="233" t="s">
        <v>30</v>
      </c>
      <c r="F52" s="233" t="s">
        <v>20</v>
      </c>
      <c r="G52" s="235">
        <v>552.5</v>
      </c>
      <c r="H52" s="236">
        <v>466409</v>
      </c>
      <c r="I52" s="237"/>
      <c r="J52" s="238"/>
      <c r="K52" s="236">
        <f t="shared" si="4"/>
        <v>466409</v>
      </c>
      <c r="L52" s="239">
        <v>338218.04800000001</v>
      </c>
      <c r="M52" s="233" t="s">
        <v>21</v>
      </c>
      <c r="N52" s="233" t="s">
        <v>22</v>
      </c>
      <c r="O52" s="233" t="s">
        <v>89</v>
      </c>
    </row>
    <row r="53" spans="1:15" x14ac:dyDescent="0.25">
      <c r="A53" s="233" t="s">
        <v>70</v>
      </c>
      <c r="B53" s="234" t="s">
        <v>80</v>
      </c>
      <c r="C53" s="234">
        <v>203</v>
      </c>
      <c r="D53" s="230" t="s">
        <v>18</v>
      </c>
      <c r="E53" s="233" t="s">
        <v>30</v>
      </c>
      <c r="F53" s="233" t="s">
        <v>20</v>
      </c>
      <c r="G53" s="235">
        <v>136</v>
      </c>
      <c r="H53" s="236">
        <v>215758</v>
      </c>
      <c r="I53" s="237"/>
      <c r="J53" s="238"/>
      <c r="K53" s="236">
        <f t="shared" si="4"/>
        <v>215758</v>
      </c>
      <c r="L53" s="239">
        <v>151164.386</v>
      </c>
      <c r="M53" s="233" t="s">
        <v>21</v>
      </c>
      <c r="N53" s="233" t="s">
        <v>22</v>
      </c>
      <c r="O53" s="233" t="s">
        <v>23</v>
      </c>
    </row>
    <row r="54" spans="1:15" x14ac:dyDescent="0.25">
      <c r="A54" s="233" t="s">
        <v>70</v>
      </c>
      <c r="B54" s="234" t="s">
        <v>81</v>
      </c>
      <c r="C54" s="234">
        <v>173</v>
      </c>
      <c r="D54" s="230" t="s">
        <v>18</v>
      </c>
      <c r="E54" s="233" t="s">
        <v>30</v>
      </c>
      <c r="F54" s="233" t="s">
        <v>20</v>
      </c>
      <c r="G54" s="235">
        <v>359</v>
      </c>
      <c r="H54" s="236">
        <v>-81</v>
      </c>
      <c r="I54" s="237"/>
      <c r="J54" s="238"/>
      <c r="K54" s="236">
        <f t="shared" si="4"/>
        <v>-81</v>
      </c>
      <c r="L54" s="239">
        <v>0</v>
      </c>
      <c r="M54" s="233" t="s">
        <v>21</v>
      </c>
      <c r="N54" s="233" t="s">
        <v>22</v>
      </c>
      <c r="O54" s="233" t="s">
        <v>73</v>
      </c>
    </row>
    <row r="55" spans="1:15" x14ac:dyDescent="0.25">
      <c r="A55" s="233" t="s">
        <v>70</v>
      </c>
      <c r="B55" s="234" t="s">
        <v>81</v>
      </c>
      <c r="C55" s="234">
        <v>173</v>
      </c>
      <c r="D55" s="230" t="s">
        <v>25</v>
      </c>
      <c r="E55" s="233" t="s">
        <v>30</v>
      </c>
      <c r="F55" s="233" t="s">
        <v>20</v>
      </c>
      <c r="G55" s="235">
        <v>544.6</v>
      </c>
      <c r="H55" s="236">
        <v>0</v>
      </c>
      <c r="I55" s="237"/>
      <c r="J55" s="238"/>
      <c r="K55" s="236">
        <f t="shared" si="4"/>
        <v>0</v>
      </c>
      <c r="L55" s="239">
        <v>0</v>
      </c>
      <c r="M55" s="233" t="s">
        <v>21</v>
      </c>
      <c r="N55" s="233" t="s">
        <v>22</v>
      </c>
      <c r="O55" s="233" t="s">
        <v>76</v>
      </c>
    </row>
    <row r="56" spans="1:15" x14ac:dyDescent="0.25">
      <c r="K56" s="236"/>
    </row>
  </sheetData>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14"/>
  <sheetViews>
    <sheetView workbookViewId="0">
      <selection activeCell="B9" sqref="B9"/>
    </sheetView>
  </sheetViews>
  <sheetFormatPr defaultRowHeight="15" x14ac:dyDescent="0.25"/>
  <cols>
    <col min="1" max="1" width="32.28515625" customWidth="1"/>
    <col min="2" max="2" width="11" customWidth="1"/>
    <col min="3" max="3" width="10.85546875" customWidth="1"/>
    <col min="4" max="4" width="9.7109375" customWidth="1"/>
    <col min="5" max="5" width="11.28515625" customWidth="1"/>
    <col min="6" max="6" width="11" customWidth="1"/>
    <col min="7" max="8" width="11.28515625" customWidth="1"/>
    <col min="9" max="9" width="10.28515625" customWidth="1"/>
    <col min="10" max="10" width="10.85546875" customWidth="1"/>
    <col min="11" max="11" width="13.42578125" customWidth="1"/>
    <col min="12" max="12" width="13.28515625" customWidth="1"/>
    <col min="13" max="13" width="12.85546875" customWidth="1"/>
    <col min="14" max="14" width="10.5703125" customWidth="1"/>
    <col min="15" max="15" width="13" customWidth="1"/>
    <col min="16" max="16" width="12.5703125" customWidth="1"/>
    <col min="17" max="17" width="10.140625" customWidth="1"/>
    <col min="42" max="42" width="10.140625" bestFit="1" customWidth="1"/>
    <col min="54" max="54" width="10.7109375" customWidth="1"/>
  </cols>
  <sheetData>
    <row r="1" spans="1:54" x14ac:dyDescent="0.25">
      <c r="A1" s="29"/>
      <c r="B1" s="243" t="s">
        <v>165</v>
      </c>
      <c r="C1" s="243"/>
      <c r="D1" s="243"/>
      <c r="E1" s="243"/>
      <c r="F1" s="243"/>
      <c r="G1" s="243"/>
      <c r="H1" s="243"/>
      <c r="I1" s="243"/>
      <c r="J1" s="243"/>
      <c r="K1" s="243"/>
      <c r="L1" s="30" t="s">
        <v>94</v>
      </c>
      <c r="M1" s="244" t="s">
        <v>95</v>
      </c>
      <c r="N1" s="244"/>
      <c r="O1" s="244"/>
      <c r="P1" s="244"/>
      <c r="Q1" s="244"/>
      <c r="R1" s="244"/>
      <c r="S1" s="244"/>
      <c r="T1" s="31" t="s">
        <v>162</v>
      </c>
      <c r="U1" s="245" t="s">
        <v>163</v>
      </c>
      <c r="V1" s="245"/>
      <c r="W1" s="245"/>
      <c r="X1" s="245"/>
      <c r="Y1" s="245"/>
      <c r="Z1" s="245"/>
      <c r="AA1" s="245"/>
      <c r="AB1" s="245"/>
      <c r="AC1" s="245"/>
      <c r="AD1" s="245"/>
      <c r="AE1" s="246" t="s">
        <v>164</v>
      </c>
      <c r="AF1" s="246"/>
      <c r="AG1" s="246"/>
      <c r="AH1" s="246"/>
      <c r="AI1" s="246"/>
      <c r="AJ1" s="246"/>
      <c r="AK1" s="246"/>
      <c r="AL1" s="246"/>
      <c r="AM1" s="246"/>
      <c r="AN1" s="246"/>
      <c r="AO1" s="246"/>
      <c r="AP1" s="246"/>
      <c r="AQ1" s="247" t="s">
        <v>96</v>
      </c>
      <c r="AR1" s="247"/>
      <c r="AS1" s="247"/>
      <c r="AT1" s="247"/>
      <c r="AU1" s="247"/>
      <c r="AV1" s="247"/>
      <c r="AW1" s="247"/>
      <c r="AX1" s="247"/>
      <c r="AY1" s="247"/>
      <c r="AZ1" s="247"/>
      <c r="BA1" s="247"/>
      <c r="BB1" s="248"/>
    </row>
    <row r="2" spans="1:54" ht="150" x14ac:dyDescent="0.25">
      <c r="A2" s="110" t="s">
        <v>214</v>
      </c>
      <c r="B2" s="20" t="s">
        <v>97</v>
      </c>
      <c r="C2" s="20" t="s">
        <v>98</v>
      </c>
      <c r="D2" s="20" t="s">
        <v>99</v>
      </c>
      <c r="E2" s="20" t="s">
        <v>100</v>
      </c>
      <c r="F2" s="20" t="s">
        <v>101</v>
      </c>
      <c r="G2" s="20" t="s">
        <v>102</v>
      </c>
      <c r="H2" s="20" t="s">
        <v>103</v>
      </c>
      <c r="I2" s="20" t="s">
        <v>104</v>
      </c>
      <c r="J2" s="20" t="s">
        <v>105</v>
      </c>
      <c r="K2" s="20" t="s">
        <v>106</v>
      </c>
      <c r="L2" s="21" t="s">
        <v>107</v>
      </c>
      <c r="M2" s="22" t="s">
        <v>108</v>
      </c>
      <c r="N2" s="22" t="s">
        <v>109</v>
      </c>
      <c r="O2" s="22" t="s">
        <v>110</v>
      </c>
      <c r="P2" s="22" t="s">
        <v>100</v>
      </c>
      <c r="Q2" s="22" t="s">
        <v>104</v>
      </c>
      <c r="R2" s="22" t="s">
        <v>111</v>
      </c>
      <c r="S2" s="22" t="s">
        <v>112</v>
      </c>
      <c r="T2" s="23" t="s">
        <v>113</v>
      </c>
      <c r="U2" s="24" t="s">
        <v>114</v>
      </c>
      <c r="V2" s="24" t="s">
        <v>115</v>
      </c>
      <c r="W2" s="24" t="s">
        <v>116</v>
      </c>
      <c r="X2" s="24" t="s">
        <v>117</v>
      </c>
      <c r="Y2" s="24" t="s">
        <v>118</v>
      </c>
      <c r="Z2" s="24" t="s">
        <v>119</v>
      </c>
      <c r="AA2" s="24" t="s">
        <v>120</v>
      </c>
      <c r="AB2" s="24" t="s">
        <v>121</v>
      </c>
      <c r="AC2" s="24" t="s">
        <v>122</v>
      </c>
      <c r="AD2" s="24" t="s">
        <v>123</v>
      </c>
      <c r="AE2" s="25" t="s">
        <v>124</v>
      </c>
      <c r="AF2" s="25" t="s">
        <v>125</v>
      </c>
      <c r="AG2" s="25" t="s">
        <v>126</v>
      </c>
      <c r="AH2" s="25" t="s">
        <v>127</v>
      </c>
      <c r="AI2" s="25" t="s">
        <v>128</v>
      </c>
      <c r="AJ2" s="25" t="s">
        <v>129</v>
      </c>
      <c r="AK2" s="25" t="s">
        <v>130</v>
      </c>
      <c r="AL2" s="25" t="s">
        <v>131</v>
      </c>
      <c r="AM2" s="25" t="s">
        <v>132</v>
      </c>
      <c r="AN2" s="25" t="s">
        <v>133</v>
      </c>
      <c r="AO2" s="25" t="s">
        <v>159</v>
      </c>
      <c r="AP2" s="26" t="s">
        <v>134</v>
      </c>
      <c r="AQ2" s="27">
        <v>2020</v>
      </c>
      <c r="AR2" s="27">
        <v>2021</v>
      </c>
      <c r="AS2" s="27">
        <v>2022</v>
      </c>
      <c r="AT2" s="27">
        <v>2023</v>
      </c>
      <c r="AU2" s="27">
        <v>2024</v>
      </c>
      <c r="AV2" s="27">
        <v>2025</v>
      </c>
      <c r="AW2" s="27">
        <v>2026</v>
      </c>
      <c r="AX2" s="27">
        <v>2027</v>
      </c>
      <c r="AY2" s="27">
        <v>2028</v>
      </c>
      <c r="AZ2" s="27">
        <v>2029</v>
      </c>
      <c r="BA2" s="28" t="s">
        <v>135</v>
      </c>
      <c r="BB2" s="33" t="s">
        <v>136</v>
      </c>
    </row>
    <row r="3" spans="1:54" s="92" customFormat="1" x14ac:dyDescent="0.25">
      <c r="A3" s="91" t="s">
        <v>215</v>
      </c>
      <c r="B3" s="98">
        <f>'Base Year Summary (slides 9)'!E24</f>
        <v>2276.167165870927</v>
      </c>
      <c r="C3" s="99">
        <f>'Base Year Summary (slides 9)'!E25</f>
        <v>827.20611757389588</v>
      </c>
      <c r="D3" s="98">
        <f>'Base Year Summary (slides 9)'!E26</f>
        <v>1446.3623255112811</v>
      </c>
      <c r="E3" s="98">
        <f>'Base Year Summary (slides 9)'!E14</f>
        <v>789080955.26661813</v>
      </c>
      <c r="F3" s="98">
        <f>'Base Year Summary (slides 9)'!E4</f>
        <v>28378831</v>
      </c>
      <c r="G3" s="98">
        <f>'Base Year Summary (slides 9)'!E5</f>
        <v>15651184.998999996</v>
      </c>
      <c r="H3" s="98">
        <f>'Base Year Summary (slides 9)'!E6</f>
        <v>860469.77339999995</v>
      </c>
      <c r="I3" s="98">
        <f>'Base Year Summary (slides 9)'!E7</f>
        <v>1310917.1880000525</v>
      </c>
      <c r="J3" s="98">
        <f>SUM('eGRID methodology 2012 ADEQ'!H9:H42)</f>
        <v>5588.4</v>
      </c>
      <c r="K3" s="98">
        <v>0</v>
      </c>
      <c r="L3" s="100">
        <f t="shared" ref="L3:L4" si="0">B3*0.94</f>
        <v>2139.597135918671</v>
      </c>
      <c r="M3" s="101">
        <f t="shared" ref="M3:M4" si="1">F3-(O3-G3)*F3/(F3+H3)</f>
        <v>10218692.588886868</v>
      </c>
      <c r="N3" s="101">
        <f t="shared" ref="N3:N4" si="2">H3-(O3-G3)*H3/(F3+H3)</f>
        <v>309839.26351313561</v>
      </c>
      <c r="O3" s="101">
        <f>(0.7*J3+0.15*K3)*8784</f>
        <v>34361953.919999994</v>
      </c>
      <c r="P3" s="101">
        <f t="shared" ref="P3" si="3">E3+0.55*8784*C3*K3</f>
        <v>789080955.26661813</v>
      </c>
      <c r="Q3" s="101">
        <f>I3+8784*0.55*K3</f>
        <v>1310917.1880000525</v>
      </c>
      <c r="R3" s="102">
        <f>G3/(J3*8784)</f>
        <v>0.31883604537759647</v>
      </c>
      <c r="S3" s="102">
        <f t="shared" ref="S3" si="4">(O3-0.15*K3*8784)/(J3*8784)</f>
        <v>0.7</v>
      </c>
      <c r="T3" s="103">
        <v>842037.12970128562</v>
      </c>
      <c r="U3" s="104">
        <v>2288229.0213397061</v>
      </c>
      <c r="V3" s="104">
        <v>2479266.0746687674</v>
      </c>
      <c r="W3" s="104">
        <v>2686252.2115048999</v>
      </c>
      <c r="X3" s="104">
        <v>2910518.9707317012</v>
      </c>
      <c r="Y3" s="104">
        <v>3153509.0572316013</v>
      </c>
      <c r="Z3" s="104">
        <v>3416785.6227859175</v>
      </c>
      <c r="AA3" s="104">
        <v>3702042.3218080997</v>
      </c>
      <c r="AB3" s="104">
        <v>4011114.2065985613</v>
      </c>
      <c r="AC3" s="104">
        <v>4345989.5322101079</v>
      </c>
      <c r="AD3" s="104">
        <v>4708822.5468645049</v>
      </c>
      <c r="AE3" s="105">
        <v>1.5237756645043206E-2</v>
      </c>
      <c r="AF3" s="105">
        <v>2.3140612618675501E-2</v>
      </c>
      <c r="AG3" s="105">
        <v>3.238611909352046E-2</v>
      </c>
      <c r="AH3" s="105">
        <v>4.2820567914841033E-2</v>
      </c>
      <c r="AI3" s="105">
        <v>5.4211349179579087E-2</v>
      </c>
      <c r="AJ3" s="105">
        <v>6.4613667196547861E-2</v>
      </c>
      <c r="AK3" s="105">
        <v>7.4065695082287622E-2</v>
      </c>
      <c r="AL3" s="105">
        <v>8.2603816043337275E-2</v>
      </c>
      <c r="AM3" s="105">
        <v>9.0262702598758432E-2</v>
      </c>
      <c r="AN3" s="105">
        <v>9.7075392238470892E-2</v>
      </c>
      <c r="AO3" s="106">
        <v>1.1398795462238362</v>
      </c>
      <c r="AP3" s="107">
        <v>50378721.481700003</v>
      </c>
      <c r="AQ3" s="108">
        <f t="shared" ref="AQ3:AZ4" si="5">(($L3*$M3)+($C3*$O3)+($D3*$N3)+$P3)/($F3+$G3+$H3+$I3+$T3+U3+(AE3*$AP3))</f>
        <v>1028.4673854181146</v>
      </c>
      <c r="AR3" s="108">
        <f t="shared" si="5"/>
        <v>1016.5130952778493</v>
      </c>
      <c r="AS3" s="108">
        <f t="shared" si="5"/>
        <v>1003.1981516162568</v>
      </c>
      <c r="AT3" s="108">
        <f t="shared" si="5"/>
        <v>988.76096134357795</v>
      </c>
      <c r="AU3" s="108">
        <f t="shared" si="5"/>
        <v>973.50132890303678</v>
      </c>
      <c r="AV3" s="108">
        <f t="shared" si="5"/>
        <v>959.23225364710822</v>
      </c>
      <c r="AW3" s="108">
        <f t="shared" si="5"/>
        <v>945.82479499875478</v>
      </c>
      <c r="AX3" s="108">
        <f t="shared" si="5"/>
        <v>933.1624471006977</v>
      </c>
      <c r="AY3" s="108">
        <f t="shared" si="5"/>
        <v>921.13906227594066</v>
      </c>
      <c r="AZ3" s="108">
        <f t="shared" si="5"/>
        <v>909.65714279142549</v>
      </c>
      <c r="BA3" s="108">
        <f t="shared" ref="BA3:BA4" si="6">AVERAGE(AQ3:AZ3)</f>
        <v>967.94566233727619</v>
      </c>
      <c r="BB3" s="109">
        <f t="shared" ref="BB3:BB4" si="7">AZ3</f>
        <v>909.65714279142549</v>
      </c>
    </row>
    <row r="4" spans="1:54" s="92" customFormat="1" x14ac:dyDescent="0.25">
      <c r="A4" s="91" t="s">
        <v>216</v>
      </c>
      <c r="B4" s="98">
        <f>(SUM('Prime-mover Specific 2012 ADEQ'!L2:L8)*2000)/SUM('Prime-mover Specific 2012 ADEQ'!K2:K8)</f>
        <v>2276.167165870927</v>
      </c>
      <c r="C4" s="98">
        <f>2000*SUM('Prime-mover Specific 2012 ADEQ'!L9:L42)/SUM('Prime-mover Specific 2012 ADEQ'!K9:K42)</f>
        <v>863.92260406269691</v>
      </c>
      <c r="D4" s="98">
        <f>2000*SUM('Prime-mover Specific 2012 ADEQ'!L43:L55)/SUM('Prime-mover Specific 2012 ADEQ'!K43:K55)</f>
        <v>1446.2022769773218</v>
      </c>
      <c r="E4" s="98">
        <f>('Prime-mover Specific 2012 ADEQ'!L27*2000)*(0.75*'Prime-mover Specific 2012 ADEQ'!J27/3.412)/'Prime-mover Specific 2012 ADEQ'!K27</f>
        <v>810895696.86759198</v>
      </c>
      <c r="F4" s="98">
        <f>SUM('Prime-mover Specific 2012 ADEQ'!H2:H8)</f>
        <v>28378831</v>
      </c>
      <c r="G4" s="98">
        <f>SUM('Prime-mover Specific 2012 ADEQ'!H9:H42)</f>
        <v>15651184.999</v>
      </c>
      <c r="H4" s="98">
        <f>SUM('Prime-mover Specific 2012 ADEQ'!H43:H55)</f>
        <v>860565</v>
      </c>
      <c r="I4" s="98">
        <f>0.75*'Prime-mover Specific 2012 ADEQ'!J27/3.412</f>
        <v>1108853.4662471083</v>
      </c>
      <c r="J4" s="98">
        <f>J3</f>
        <v>5588.4</v>
      </c>
      <c r="K4" s="98">
        <v>0</v>
      </c>
      <c r="L4" s="100">
        <f t="shared" si="0"/>
        <v>2139.597135918671</v>
      </c>
      <c r="M4" s="101">
        <f t="shared" si="1"/>
        <v>10218751.732661124</v>
      </c>
      <c r="N4" s="101">
        <f t="shared" si="2"/>
        <v>309875.3463388792</v>
      </c>
      <c r="O4" s="101">
        <f>(0.7*J4+0.15*K4)*8784</f>
        <v>34361953.919999994</v>
      </c>
      <c r="P4" s="101">
        <f>E4+0.55*8784*C4*K4</f>
        <v>810895696.86759198</v>
      </c>
      <c r="Q4" s="101">
        <f>I4+8784*0.55*K4</f>
        <v>1108853.4662471083</v>
      </c>
      <c r="R4" s="102">
        <f>G4/(J4*8784)</f>
        <v>0.31883604537759652</v>
      </c>
      <c r="S4" s="102">
        <f>(O4-0.15*K4*8784)/(J4*8784)</f>
        <v>0.7</v>
      </c>
      <c r="T4" s="103">
        <v>842037.12970128562</v>
      </c>
      <c r="U4" s="104">
        <v>2288229.0213397061</v>
      </c>
      <c r="V4" s="104">
        <v>2479266.0746687674</v>
      </c>
      <c r="W4" s="104">
        <v>2686252.2115048999</v>
      </c>
      <c r="X4" s="104">
        <v>2910518.9707317012</v>
      </c>
      <c r="Y4" s="104">
        <v>3153509.0572316013</v>
      </c>
      <c r="Z4" s="104">
        <v>3416785.6227859175</v>
      </c>
      <c r="AA4" s="104">
        <v>3702042.3218080997</v>
      </c>
      <c r="AB4" s="104">
        <v>4011114.2065985613</v>
      </c>
      <c r="AC4" s="104">
        <v>4345989.5322101079</v>
      </c>
      <c r="AD4" s="104">
        <v>4708822.5468645049</v>
      </c>
      <c r="AE4" s="105">
        <v>1.5237756645043206E-2</v>
      </c>
      <c r="AF4" s="105">
        <v>2.3140612618675501E-2</v>
      </c>
      <c r="AG4" s="105">
        <v>3.238611909352046E-2</v>
      </c>
      <c r="AH4" s="105">
        <v>4.2820567914841033E-2</v>
      </c>
      <c r="AI4" s="105">
        <v>5.4211349179579087E-2</v>
      </c>
      <c r="AJ4" s="105">
        <v>6.4613667196547861E-2</v>
      </c>
      <c r="AK4" s="105">
        <v>7.4065695082287622E-2</v>
      </c>
      <c r="AL4" s="105">
        <v>8.2603816043337275E-2</v>
      </c>
      <c r="AM4" s="105">
        <v>9.0262702598758432E-2</v>
      </c>
      <c r="AN4" s="105">
        <v>9.7075392238470892E-2</v>
      </c>
      <c r="AO4" s="106">
        <v>1.1398795462238362</v>
      </c>
      <c r="AP4" s="107">
        <v>50378723.481700003</v>
      </c>
      <c r="AQ4" s="108">
        <f t="shared" si="5"/>
        <v>1058.3549805617188</v>
      </c>
      <c r="AR4" s="108">
        <f t="shared" si="5"/>
        <v>1046.0040823676372</v>
      </c>
      <c r="AS4" s="108">
        <f t="shared" si="5"/>
        <v>1032.2487561615562</v>
      </c>
      <c r="AT4" s="108">
        <f t="shared" si="5"/>
        <v>1017.3356945849575</v>
      </c>
      <c r="AU4" s="108">
        <f t="shared" si="5"/>
        <v>1001.5749238060896</v>
      </c>
      <c r="AV4" s="108">
        <f t="shared" si="5"/>
        <v>986.83895318676082</v>
      </c>
      <c r="AW4" s="108">
        <f t="shared" si="5"/>
        <v>972.99429968100469</v>
      </c>
      <c r="AX4" s="108">
        <f t="shared" si="5"/>
        <v>959.92039480995538</v>
      </c>
      <c r="AY4" s="108">
        <f t="shared" si="5"/>
        <v>947.50742646867286</v>
      </c>
      <c r="AZ4" s="108">
        <f t="shared" si="5"/>
        <v>935.65456421590466</v>
      </c>
      <c r="BA4" s="108">
        <f t="shared" si="6"/>
        <v>995.8434075844259</v>
      </c>
      <c r="BB4" s="109">
        <f t="shared" si="7"/>
        <v>935.65456421590466</v>
      </c>
    </row>
    <row r="6" spans="1:54" x14ac:dyDescent="0.25">
      <c r="B6" s="89"/>
      <c r="C6" s="89"/>
      <c r="D6" s="89"/>
      <c r="E6" s="89"/>
      <c r="F6" s="89"/>
      <c r="G6" s="89"/>
      <c r="H6" s="89"/>
      <c r="I6" s="88"/>
      <c r="J6" s="87"/>
      <c r="K6" s="87"/>
      <c r="L6" s="90"/>
      <c r="M6" s="87"/>
      <c r="N6" s="87"/>
      <c r="O6" s="87"/>
    </row>
    <row r="9" spans="1:54" ht="45" x14ac:dyDescent="0.25">
      <c r="A9" s="73"/>
      <c r="B9" s="93" t="s">
        <v>218</v>
      </c>
      <c r="C9" s="93" t="s">
        <v>217</v>
      </c>
    </row>
    <row r="10" spans="1:54" x14ac:dyDescent="0.25">
      <c r="A10" s="94" t="s">
        <v>220</v>
      </c>
      <c r="B10" s="95">
        <f>SUM('eGRID methodology 2012 ADEQ'!M9:M42)</f>
        <v>7015577.3479999993</v>
      </c>
      <c r="C10" s="96">
        <f>SUM('Prime-mover Specific 2012 ADEQ'!L9:L42)</f>
        <v>7239688.0375436246</v>
      </c>
    </row>
    <row r="11" spans="1:54" x14ac:dyDescent="0.25">
      <c r="A11" s="94" t="s">
        <v>221</v>
      </c>
      <c r="B11" s="95">
        <f>C3</f>
        <v>827.20611757389588</v>
      </c>
      <c r="C11" s="96">
        <f>C4</f>
        <v>863.92260406269691</v>
      </c>
    </row>
    <row r="12" spans="1:54" x14ac:dyDescent="0.25">
      <c r="A12" s="94" t="s">
        <v>219</v>
      </c>
      <c r="B12" s="95">
        <f>I3</f>
        <v>1310917.1880000525</v>
      </c>
      <c r="C12" s="96">
        <f>I4</f>
        <v>1108853.4662471083</v>
      </c>
    </row>
    <row r="13" spans="1:54" x14ac:dyDescent="0.25">
      <c r="A13" s="94" t="s">
        <v>222</v>
      </c>
      <c r="B13" s="95">
        <f>E3</f>
        <v>789080955.26661813</v>
      </c>
      <c r="C13" s="96">
        <f>E4</f>
        <v>810895696.86759198</v>
      </c>
    </row>
    <row r="14" spans="1:54" x14ac:dyDescent="0.25">
      <c r="A14" s="94" t="s">
        <v>223</v>
      </c>
      <c r="B14" s="95">
        <f>BB3</f>
        <v>909.65714279142549</v>
      </c>
      <c r="C14" s="96">
        <f>BB4</f>
        <v>935.65456421590466</v>
      </c>
    </row>
  </sheetData>
  <mergeCells count="5">
    <mergeCell ref="B1:K1"/>
    <mergeCell ref="M1:S1"/>
    <mergeCell ref="U1:AD1"/>
    <mergeCell ref="AE1:AP1"/>
    <mergeCell ref="AQ1:BB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13"/>
  <sheetViews>
    <sheetView workbookViewId="0">
      <selection activeCell="A13" sqref="A13"/>
    </sheetView>
  </sheetViews>
  <sheetFormatPr defaultRowHeight="15" x14ac:dyDescent="0.25"/>
  <cols>
    <col min="1" max="1" width="32.42578125" customWidth="1"/>
    <col min="2" max="2" width="11.42578125" customWidth="1"/>
    <col min="5" max="5" width="11.140625" bestFit="1" customWidth="1"/>
    <col min="6" max="7" width="10.140625" bestFit="1" customWidth="1"/>
    <col min="13" max="13" width="10.140625" bestFit="1" customWidth="1"/>
    <col min="15" max="15" width="10.140625" bestFit="1" customWidth="1"/>
    <col min="16" max="16" width="11.140625" bestFit="1" customWidth="1"/>
    <col min="42" max="42" width="10.140625" bestFit="1" customWidth="1"/>
    <col min="54" max="54" width="11" customWidth="1"/>
  </cols>
  <sheetData>
    <row r="1" spans="1:54" ht="30" x14ac:dyDescent="0.25">
      <c r="A1" s="29"/>
      <c r="B1" s="243" t="s">
        <v>165</v>
      </c>
      <c r="C1" s="243"/>
      <c r="D1" s="243"/>
      <c r="E1" s="243"/>
      <c r="F1" s="243"/>
      <c r="G1" s="243"/>
      <c r="H1" s="243"/>
      <c r="I1" s="243"/>
      <c r="J1" s="243"/>
      <c r="K1" s="243"/>
      <c r="L1" s="30" t="s">
        <v>94</v>
      </c>
      <c r="M1" s="244" t="s">
        <v>95</v>
      </c>
      <c r="N1" s="244"/>
      <c r="O1" s="244"/>
      <c r="P1" s="244"/>
      <c r="Q1" s="244"/>
      <c r="R1" s="244"/>
      <c r="S1" s="244"/>
      <c r="T1" s="31" t="s">
        <v>162</v>
      </c>
      <c r="U1" s="245" t="s">
        <v>163</v>
      </c>
      <c r="V1" s="245"/>
      <c r="W1" s="245"/>
      <c r="X1" s="245"/>
      <c r="Y1" s="245"/>
      <c r="Z1" s="245"/>
      <c r="AA1" s="245"/>
      <c r="AB1" s="245"/>
      <c r="AC1" s="245"/>
      <c r="AD1" s="245"/>
      <c r="AE1" s="246" t="s">
        <v>164</v>
      </c>
      <c r="AF1" s="246"/>
      <c r="AG1" s="246"/>
      <c r="AH1" s="246"/>
      <c r="AI1" s="246"/>
      <c r="AJ1" s="246"/>
      <c r="AK1" s="246"/>
      <c r="AL1" s="246"/>
      <c r="AM1" s="246"/>
      <c r="AN1" s="246"/>
      <c r="AO1" s="246"/>
      <c r="AP1" s="246"/>
      <c r="AQ1" s="247" t="s">
        <v>96</v>
      </c>
      <c r="AR1" s="247"/>
      <c r="AS1" s="247"/>
      <c r="AT1" s="247"/>
      <c r="AU1" s="247"/>
      <c r="AV1" s="247"/>
      <c r="AW1" s="247"/>
      <c r="AX1" s="247"/>
      <c r="AY1" s="247"/>
      <c r="AZ1" s="247"/>
      <c r="BA1" s="247"/>
      <c r="BB1" s="248"/>
    </row>
    <row r="2" spans="1:54" ht="150" x14ac:dyDescent="0.25">
      <c r="A2" s="32" t="s">
        <v>214</v>
      </c>
      <c r="B2" s="20" t="s">
        <v>97</v>
      </c>
      <c r="C2" s="20" t="s">
        <v>98</v>
      </c>
      <c r="D2" s="20" t="s">
        <v>99</v>
      </c>
      <c r="E2" s="20" t="s">
        <v>100</v>
      </c>
      <c r="F2" s="20" t="s">
        <v>101</v>
      </c>
      <c r="G2" s="20" t="s">
        <v>102</v>
      </c>
      <c r="H2" s="20" t="s">
        <v>103</v>
      </c>
      <c r="I2" s="20" t="s">
        <v>104</v>
      </c>
      <c r="J2" s="20" t="s">
        <v>105</v>
      </c>
      <c r="K2" s="20" t="s">
        <v>106</v>
      </c>
      <c r="L2" s="21" t="s">
        <v>107</v>
      </c>
      <c r="M2" s="22" t="s">
        <v>108</v>
      </c>
      <c r="N2" s="22" t="s">
        <v>109</v>
      </c>
      <c r="O2" s="22" t="s">
        <v>110</v>
      </c>
      <c r="P2" s="22" t="s">
        <v>100</v>
      </c>
      <c r="Q2" s="22" t="s">
        <v>104</v>
      </c>
      <c r="R2" s="22" t="s">
        <v>111</v>
      </c>
      <c r="S2" s="22" t="s">
        <v>112</v>
      </c>
      <c r="T2" s="23" t="s">
        <v>113</v>
      </c>
      <c r="U2" s="24" t="s">
        <v>114</v>
      </c>
      <c r="V2" s="24" t="s">
        <v>115</v>
      </c>
      <c r="W2" s="24" t="s">
        <v>116</v>
      </c>
      <c r="X2" s="24" t="s">
        <v>117</v>
      </c>
      <c r="Y2" s="24" t="s">
        <v>118</v>
      </c>
      <c r="Z2" s="24" t="s">
        <v>119</v>
      </c>
      <c r="AA2" s="24" t="s">
        <v>120</v>
      </c>
      <c r="AB2" s="24" t="s">
        <v>121</v>
      </c>
      <c r="AC2" s="24" t="s">
        <v>122</v>
      </c>
      <c r="AD2" s="24" t="s">
        <v>123</v>
      </c>
      <c r="AE2" s="25" t="s">
        <v>124</v>
      </c>
      <c r="AF2" s="25" t="s">
        <v>125</v>
      </c>
      <c r="AG2" s="25" t="s">
        <v>126</v>
      </c>
      <c r="AH2" s="25" t="s">
        <v>127</v>
      </c>
      <c r="AI2" s="25" t="s">
        <v>128</v>
      </c>
      <c r="AJ2" s="25" t="s">
        <v>129</v>
      </c>
      <c r="AK2" s="25" t="s">
        <v>130</v>
      </c>
      <c r="AL2" s="25" t="s">
        <v>131</v>
      </c>
      <c r="AM2" s="25" t="s">
        <v>132</v>
      </c>
      <c r="AN2" s="25" t="s">
        <v>133</v>
      </c>
      <c r="AO2" s="25" t="s">
        <v>159</v>
      </c>
      <c r="AP2" s="26" t="s">
        <v>134</v>
      </c>
      <c r="AQ2" s="27">
        <v>2020</v>
      </c>
      <c r="AR2" s="27">
        <v>2021</v>
      </c>
      <c r="AS2" s="27">
        <v>2022</v>
      </c>
      <c r="AT2" s="27">
        <v>2023</v>
      </c>
      <c r="AU2" s="27">
        <v>2024</v>
      </c>
      <c r="AV2" s="27">
        <v>2025</v>
      </c>
      <c r="AW2" s="27">
        <v>2026</v>
      </c>
      <c r="AX2" s="27">
        <v>2027</v>
      </c>
      <c r="AY2" s="27">
        <v>2028</v>
      </c>
      <c r="AZ2" s="27">
        <v>2029</v>
      </c>
      <c r="BA2" s="28" t="s">
        <v>135</v>
      </c>
      <c r="BB2" s="33" t="s">
        <v>136</v>
      </c>
    </row>
    <row r="3" spans="1:54" x14ac:dyDescent="0.25">
      <c r="A3" s="91" t="s">
        <v>224</v>
      </c>
      <c r="B3" s="98">
        <f>'Base Year Summary (slides 9)'!E24</f>
        <v>2276.167165870927</v>
      </c>
      <c r="C3" s="99">
        <f>'Base Year Summary (slides 9)'!E25</f>
        <v>827.20611757389588</v>
      </c>
      <c r="D3" s="98">
        <f>'Base Year Summary (slides 9)'!E26</f>
        <v>1446.3623255112811</v>
      </c>
      <c r="E3" s="98">
        <f>'Base Year Summary (slides 9)'!E14</f>
        <v>789080955.26661813</v>
      </c>
      <c r="F3" s="98">
        <f>'Base Year Summary (slides 9)'!E4</f>
        <v>28378831</v>
      </c>
      <c r="G3" s="98">
        <f>'Base Year Summary (slides 9)'!E5</f>
        <v>15651184.998999996</v>
      </c>
      <c r="H3" s="98">
        <f>'Base Year Summary (slides 9)'!E6</f>
        <v>860469.77339999995</v>
      </c>
      <c r="I3" s="98">
        <f>'Base Year Summary (slides 9)'!E7</f>
        <v>1310917.1880000525</v>
      </c>
      <c r="J3" s="98">
        <f>SUM('eGRID methodology 2012 ADEQ'!H9:H42)</f>
        <v>5588.4</v>
      </c>
      <c r="K3" s="98">
        <v>0</v>
      </c>
      <c r="L3" s="100">
        <f t="shared" ref="L3" si="0">B3*0.94</f>
        <v>2139.597135918671</v>
      </c>
      <c r="M3" s="101">
        <f t="shared" ref="M3" si="1">F3-(O3-G3)*F3/(F3+H3)</f>
        <v>10218692.588886868</v>
      </c>
      <c r="N3" s="101">
        <f t="shared" ref="N3" si="2">H3-(O3-G3)*H3/(F3+H3)</f>
        <v>309839.26351313561</v>
      </c>
      <c r="O3" s="101">
        <f>(0.7*J3+0.15*K3)*8784</f>
        <v>34361953.919999994</v>
      </c>
      <c r="P3" s="101">
        <f t="shared" ref="P3" si="3">E3+0.55*8784*C3*K3</f>
        <v>789080955.26661813</v>
      </c>
      <c r="Q3" s="101">
        <f>I3+8784*0.55*K3</f>
        <v>1310917.1880000525</v>
      </c>
      <c r="R3" s="102">
        <f>G3/(J3*8784)</f>
        <v>0.31883604537759647</v>
      </c>
      <c r="S3" s="102">
        <f t="shared" ref="S3" si="4">(O3-0.15*K3*8784)/(J3*8784)</f>
        <v>0.7</v>
      </c>
      <c r="T3" s="103">
        <v>842037.12970128562</v>
      </c>
      <c r="U3" s="104">
        <v>2288229.0213397061</v>
      </c>
      <c r="V3" s="104">
        <v>2479266.0746687674</v>
      </c>
      <c r="W3" s="104">
        <v>2686252.2115048999</v>
      </c>
      <c r="X3" s="104">
        <v>2910518.9707317012</v>
      </c>
      <c r="Y3" s="104">
        <v>3153509.0572316013</v>
      </c>
      <c r="Z3" s="104">
        <v>3416785.6227859175</v>
      </c>
      <c r="AA3" s="104">
        <v>3702042.3218080997</v>
      </c>
      <c r="AB3" s="104">
        <v>4011114.2065985613</v>
      </c>
      <c r="AC3" s="104">
        <v>4345989.5322101079</v>
      </c>
      <c r="AD3" s="104">
        <v>4708822.5468645049</v>
      </c>
      <c r="AE3" s="105">
        <v>1.5237756645043206E-2</v>
      </c>
      <c r="AF3" s="105">
        <v>2.3140612618675501E-2</v>
      </c>
      <c r="AG3" s="105">
        <v>3.238611909352046E-2</v>
      </c>
      <c r="AH3" s="105">
        <v>4.2820567914841033E-2</v>
      </c>
      <c r="AI3" s="105">
        <v>5.4211349179579087E-2</v>
      </c>
      <c r="AJ3" s="105">
        <v>6.4613667196547861E-2</v>
      </c>
      <c r="AK3" s="105">
        <v>7.4065695082287622E-2</v>
      </c>
      <c r="AL3" s="105">
        <v>8.2603816043337275E-2</v>
      </c>
      <c r="AM3" s="105">
        <v>9.0262702598758432E-2</v>
      </c>
      <c r="AN3" s="105">
        <v>9.7075392238470892E-2</v>
      </c>
      <c r="AO3" s="106">
        <v>1.1398795462238362</v>
      </c>
      <c r="AP3" s="107">
        <v>50378721.481700003</v>
      </c>
      <c r="AQ3" s="108">
        <f t="shared" ref="AQ3:AZ3" si="5">(($L3*$M3)+($C3*$O3)+($D3*$N3)+$P3)/($F3+$G3+$H3+$I3+$T3+U3+(AE3*$AP3))</f>
        <v>1028.4673854181146</v>
      </c>
      <c r="AR3" s="108">
        <f t="shared" si="5"/>
        <v>1016.5130952778493</v>
      </c>
      <c r="AS3" s="108">
        <f t="shared" si="5"/>
        <v>1003.1981516162568</v>
      </c>
      <c r="AT3" s="108">
        <f t="shared" si="5"/>
        <v>988.76096134357795</v>
      </c>
      <c r="AU3" s="108">
        <f t="shared" si="5"/>
        <v>973.50132890303678</v>
      </c>
      <c r="AV3" s="108">
        <f t="shared" si="5"/>
        <v>959.23225364710822</v>
      </c>
      <c r="AW3" s="108">
        <f t="shared" si="5"/>
        <v>945.82479499875478</v>
      </c>
      <c r="AX3" s="108">
        <f t="shared" si="5"/>
        <v>933.1624471006977</v>
      </c>
      <c r="AY3" s="108">
        <f t="shared" si="5"/>
        <v>921.13906227594066</v>
      </c>
      <c r="AZ3" s="108">
        <f t="shared" si="5"/>
        <v>909.65714279142549</v>
      </c>
      <c r="BA3" s="108">
        <f t="shared" ref="BA3" si="6">AVERAGE(AQ3:AZ3)</f>
        <v>967.94566233727619</v>
      </c>
      <c r="BB3" s="109">
        <f t="shared" ref="BB3" si="7">AZ3</f>
        <v>909.65714279142549</v>
      </c>
    </row>
    <row r="4" spans="1:54" x14ac:dyDescent="0.25">
      <c r="A4" s="97" t="s">
        <v>225</v>
      </c>
      <c r="B4" s="111">
        <f>B3</f>
        <v>2276.167165870927</v>
      </c>
      <c r="C4" s="111">
        <f>SUM('eGRID methodology 2012 ADEQ'!M9:M42)*2000/SUM('eGRID methodology 2012 ADEQ'!I9:I42)</f>
        <v>896.4915242453842</v>
      </c>
      <c r="D4" s="111">
        <f t="shared" ref="D4:AP4" si="8">D3</f>
        <v>1446.3623255112811</v>
      </c>
      <c r="E4" s="111"/>
      <c r="F4" s="111">
        <f t="shared" si="8"/>
        <v>28378831</v>
      </c>
      <c r="G4" s="111">
        <f t="shared" si="8"/>
        <v>15651184.998999996</v>
      </c>
      <c r="H4" s="111">
        <f t="shared" si="8"/>
        <v>860469.77339999995</v>
      </c>
      <c r="I4" s="111"/>
      <c r="J4" s="111">
        <f t="shared" si="8"/>
        <v>5588.4</v>
      </c>
      <c r="K4" s="111">
        <f t="shared" si="8"/>
        <v>0</v>
      </c>
      <c r="L4" s="112">
        <f t="shared" si="8"/>
        <v>2139.597135918671</v>
      </c>
      <c r="M4" s="113">
        <f t="shared" si="8"/>
        <v>10218692.588886868</v>
      </c>
      <c r="N4" s="113">
        <f t="shared" si="8"/>
        <v>309839.26351313561</v>
      </c>
      <c r="O4" s="113">
        <f t="shared" si="8"/>
        <v>34361953.919999994</v>
      </c>
      <c r="P4" s="113"/>
      <c r="Q4" s="113"/>
      <c r="R4" s="102">
        <f t="shared" si="8"/>
        <v>0.31883604537759647</v>
      </c>
      <c r="S4" s="102">
        <f t="shared" si="8"/>
        <v>0.7</v>
      </c>
      <c r="T4" s="114">
        <f t="shared" si="8"/>
        <v>842037.12970128562</v>
      </c>
      <c r="U4" s="115">
        <f t="shared" si="8"/>
        <v>2288229.0213397061</v>
      </c>
      <c r="V4" s="115">
        <f t="shared" si="8"/>
        <v>2479266.0746687674</v>
      </c>
      <c r="W4" s="115">
        <f t="shared" si="8"/>
        <v>2686252.2115048999</v>
      </c>
      <c r="X4" s="115">
        <f t="shared" si="8"/>
        <v>2910518.9707317012</v>
      </c>
      <c r="Y4" s="115">
        <f t="shared" si="8"/>
        <v>3153509.0572316013</v>
      </c>
      <c r="Z4" s="115">
        <f t="shared" si="8"/>
        <v>3416785.6227859175</v>
      </c>
      <c r="AA4" s="115">
        <f t="shared" si="8"/>
        <v>3702042.3218080997</v>
      </c>
      <c r="AB4" s="115">
        <f t="shared" si="8"/>
        <v>4011114.2065985613</v>
      </c>
      <c r="AC4" s="115">
        <f t="shared" si="8"/>
        <v>4345989.5322101079</v>
      </c>
      <c r="AD4" s="115">
        <f t="shared" si="8"/>
        <v>4708822.5468645049</v>
      </c>
      <c r="AE4" s="105">
        <f t="shared" si="8"/>
        <v>1.5237756645043206E-2</v>
      </c>
      <c r="AF4" s="105">
        <f t="shared" si="8"/>
        <v>2.3140612618675501E-2</v>
      </c>
      <c r="AG4" s="105">
        <f t="shared" si="8"/>
        <v>3.238611909352046E-2</v>
      </c>
      <c r="AH4" s="105">
        <f t="shared" si="8"/>
        <v>4.2820567914841033E-2</v>
      </c>
      <c r="AI4" s="105">
        <f t="shared" si="8"/>
        <v>5.4211349179579087E-2</v>
      </c>
      <c r="AJ4" s="105">
        <f t="shared" si="8"/>
        <v>6.4613667196547861E-2</v>
      </c>
      <c r="AK4" s="105">
        <f t="shared" si="8"/>
        <v>7.4065695082287622E-2</v>
      </c>
      <c r="AL4" s="105">
        <f t="shared" si="8"/>
        <v>8.2603816043337275E-2</v>
      </c>
      <c r="AM4" s="105">
        <f t="shared" si="8"/>
        <v>9.0262702598758432E-2</v>
      </c>
      <c r="AN4" s="105">
        <f t="shared" si="8"/>
        <v>9.7075392238470892E-2</v>
      </c>
      <c r="AO4" s="105">
        <f t="shared" si="8"/>
        <v>1.1398795462238362</v>
      </c>
      <c r="AP4" s="116">
        <f t="shared" si="8"/>
        <v>50378721.481700003</v>
      </c>
      <c r="AQ4" s="108">
        <f t="shared" ref="AQ4" si="9">(($L4*$M4)+($C4*$O4)+($D4*$N4)+$P4)/($F4+$G4+$H4+$I4+$T4+U4+(AE4*$AP4))</f>
        <v>1088.7262979651857</v>
      </c>
      <c r="AR4" s="108">
        <f t="shared" ref="AR4" si="10">(($L4*$M4)+($C4*$O4)+($D4*$N4)+$P4)/($F4+$G4+$H4+$I4+$T4+V4+(AF4*$AP4))</f>
        <v>1075.7356266358513</v>
      </c>
      <c r="AS4" s="108">
        <f t="shared" ref="AS4" si="11">(($L4*$M4)+($C4*$O4)+($D4*$N4)+$P4)/($F4+$G4+$H4+$I4+$T4+W4+(AG4*$AP4))</f>
        <v>1061.2758854552621</v>
      </c>
      <c r="AT4" s="108">
        <f t="shared" ref="AT4" si="12">(($L4*$M4)+($C4*$O4)+($D4*$N4)+$P4)/($F4+$G4+$H4+$I4+$T4+X4+(AH4*$AP4))</f>
        <v>1045.6087645059886</v>
      </c>
      <c r="AU4" s="108">
        <f t="shared" ref="AU4" si="13">(($L4*$M4)+($C4*$O4)+($D4*$N4)+$P4)/($F4+$G4+$H4+$I4+$T4+Y4+(AI4*$AP4))</f>
        <v>1029.0619654073832</v>
      </c>
      <c r="AV4" s="108">
        <f t="shared" ref="AV4" si="14">(($L4*$M4)+($C4*$O4)+($D4*$N4)+$P4)/($F4+$G4+$H4+$I4+$T4+Z4+(AJ4*$AP4))</f>
        <v>1013.6011930558566</v>
      </c>
      <c r="AW4" s="108">
        <f t="shared" ref="AW4" si="15">(($L4*$M4)+($C4*$O4)+($D4*$N4)+$P4)/($F4+$G4+$H4+$I4+$T4+AA4+(AK4*$AP4))</f>
        <v>999.08447768088399</v>
      </c>
      <c r="AX4" s="108">
        <f t="shared" ref="AX4" si="16">(($L4*$M4)+($C4*$O4)+($D4*$N4)+$P4)/($F4+$G4+$H4+$I4+$T4+AB4+(AL4*$AP4))</f>
        <v>985.3838338262957</v>
      </c>
      <c r="AY4" s="108">
        <f t="shared" ref="AY4" si="17">(($L4*$M4)+($C4*$O4)+($D4*$N4)+$P4)/($F4+$G4+$H4+$I4+$T4+AC4+(AM4*$AP4))</f>
        <v>972.38291382883506</v>
      </c>
      <c r="AZ4" s="108">
        <f t="shared" ref="AZ4" si="18">(($L4*$M4)+($C4*$O4)+($D4*$N4)+$P4)/($F4+$G4+$H4+$I4+$T4+AD4+(AN4*$AP4))</f>
        <v>959.97508246822906</v>
      </c>
      <c r="BA4" s="108">
        <f t="shared" ref="BA4" si="19">AVERAGE(AQ4:AZ4)</f>
        <v>1023.0836040829772</v>
      </c>
      <c r="BB4" s="108">
        <f t="shared" ref="BB4" si="20">AZ4</f>
        <v>959.97508246822906</v>
      </c>
    </row>
    <row r="9" spans="1:54" ht="30" x14ac:dyDescent="0.25">
      <c r="A9" s="73"/>
      <c r="B9" s="93" t="s">
        <v>226</v>
      </c>
      <c r="C9" s="93" t="s">
        <v>227</v>
      </c>
    </row>
    <row r="10" spans="1:54" x14ac:dyDescent="0.25">
      <c r="A10" s="94" t="s">
        <v>221</v>
      </c>
      <c r="B10" s="95">
        <f>C3</f>
        <v>827.20611757389588</v>
      </c>
      <c r="C10" s="96">
        <f>C4</f>
        <v>896.4915242453842</v>
      </c>
    </row>
    <row r="11" spans="1:54" x14ac:dyDescent="0.25">
      <c r="A11" s="94" t="s">
        <v>219</v>
      </c>
      <c r="B11" s="95">
        <f>I3</f>
        <v>1310917.1880000525</v>
      </c>
      <c r="C11" s="96">
        <f>I4</f>
        <v>0</v>
      </c>
    </row>
    <row r="12" spans="1:54" x14ac:dyDescent="0.25">
      <c r="A12" s="94" t="s">
        <v>222</v>
      </c>
      <c r="B12" s="95">
        <f>E3</f>
        <v>789080955.26661813</v>
      </c>
      <c r="C12" s="96">
        <f>E4</f>
        <v>0</v>
      </c>
    </row>
    <row r="13" spans="1:54" x14ac:dyDescent="0.25">
      <c r="A13" s="94" t="s">
        <v>223</v>
      </c>
      <c r="B13" s="95">
        <f>BB3</f>
        <v>909.65714279142549</v>
      </c>
      <c r="C13" s="96">
        <f>BB4</f>
        <v>959.97508246822906</v>
      </c>
    </row>
  </sheetData>
  <mergeCells count="5">
    <mergeCell ref="B1:K1"/>
    <mergeCell ref="M1:S1"/>
    <mergeCell ref="U1:AD1"/>
    <mergeCell ref="AE1:AP1"/>
    <mergeCell ref="AQ1:BB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4"/>
  <sheetViews>
    <sheetView topLeftCell="B1" workbookViewId="0">
      <selection activeCell="E4" sqref="E4"/>
    </sheetView>
  </sheetViews>
  <sheetFormatPr defaultRowHeight="12.75" x14ac:dyDescent="0.2"/>
  <cols>
    <col min="1" max="1" width="9.140625" style="1"/>
    <col min="2" max="2" width="12" style="1" customWidth="1"/>
    <col min="3" max="3" width="12.28515625" style="1" customWidth="1"/>
    <col min="4" max="6" width="12.42578125" style="1" bestFit="1" customWidth="1"/>
    <col min="7" max="16384" width="9.140625" style="1"/>
  </cols>
  <sheetData>
    <row r="1" spans="1:6" ht="15.75" thickBot="1" x14ac:dyDescent="0.3">
      <c r="A1" s="152" t="s">
        <v>160</v>
      </c>
      <c r="B1" s="152"/>
      <c r="C1" s="152"/>
      <c r="D1" s="152"/>
      <c r="E1" s="152"/>
      <c r="F1" s="152"/>
    </row>
    <row r="2" spans="1:6" ht="15" x14ac:dyDescent="0.25">
      <c r="A2" s="153"/>
      <c r="B2" s="249" t="s">
        <v>149</v>
      </c>
      <c r="C2" s="249"/>
      <c r="D2" s="249"/>
      <c r="E2" s="249"/>
      <c r="F2" s="250"/>
    </row>
    <row r="3" spans="1:6" ht="15" x14ac:dyDescent="0.25">
      <c r="A3" s="154"/>
      <c r="B3" s="155">
        <v>2009</v>
      </c>
      <c r="C3" s="155">
        <v>2010</v>
      </c>
      <c r="D3" s="155">
        <v>2011</v>
      </c>
      <c r="E3" s="156">
        <v>2012</v>
      </c>
      <c r="F3" s="157">
        <v>2013</v>
      </c>
    </row>
    <row r="4" spans="1:6" ht="15" x14ac:dyDescent="0.25">
      <c r="A4" s="154" t="s">
        <v>141</v>
      </c>
      <c r="B4" s="158">
        <f>SUM('eGrid Methodology 2009 ADEQ'!I2:I6)</f>
        <v>25021209</v>
      </c>
      <c r="C4" s="158">
        <f>SUM('eGRID Methodology 2010 ADEQ'!I2:I7)</f>
        <v>28072484</v>
      </c>
      <c r="D4" s="158">
        <f>SUM('eGRID methodology 2011 ADEQ'!I2:I7)</f>
        <v>29363619</v>
      </c>
      <c r="E4" s="158">
        <f>SUM('eGRID methodology 2012 ADEQ'!I2:I8)</f>
        <v>28378831</v>
      </c>
      <c r="F4" s="159">
        <f>SUM('eGRID Methodology 2013 ADEQ'!H2:H8)</f>
        <v>31859866</v>
      </c>
    </row>
    <row r="5" spans="1:6" ht="15" x14ac:dyDescent="0.25">
      <c r="A5" s="154" t="s">
        <v>27</v>
      </c>
      <c r="B5" s="158">
        <f>SUM('eGrid Methodology 2009 ADEQ'!I7:I40)</f>
        <v>10603900.000000002</v>
      </c>
      <c r="C5" s="158">
        <f>SUM('eGRID Methodology 2010 ADEQ'!I8:I41)</f>
        <v>11438365</v>
      </c>
      <c r="D5" s="158">
        <f>SUM('eGRID methodology 2011 ADEQ'!I8:I41)</f>
        <v>11688163</v>
      </c>
      <c r="E5" s="158">
        <f>SUM('eGRID methodology 2012 ADEQ'!I9:I42)</f>
        <v>15651184.998999996</v>
      </c>
      <c r="F5" s="159">
        <f>SUM('eGRID Methodology 2013 ADEQ'!H9:H42)</f>
        <v>11094670.997000001</v>
      </c>
    </row>
    <row r="6" spans="1:6" ht="15" x14ac:dyDescent="0.25">
      <c r="A6" s="154" t="s">
        <v>70</v>
      </c>
      <c r="B6" s="158">
        <f>SUM('eGrid Methodology 2009 ADEQ'!I41:I54)</f>
        <v>355809</v>
      </c>
      <c r="C6" s="158">
        <f>SUM('eGRID Methodology 2010 ADEQ'!I42:I55)</f>
        <v>507363</v>
      </c>
      <c r="D6" s="158">
        <f>SUM('eGRID methodology 2011 ADEQ'!I42:I54)</f>
        <v>537714</v>
      </c>
      <c r="E6" s="158">
        <f>SUM('eGRID methodology 2012 ADEQ'!I43:I55)</f>
        <v>860469.77339999995</v>
      </c>
      <c r="F6" s="159">
        <f>SUM('eGRID Methodology 2013 ADEQ'!H43:H55)</f>
        <v>704937</v>
      </c>
    </row>
    <row r="7" spans="1:6" ht="15.75" thickBot="1" x14ac:dyDescent="0.3">
      <c r="A7" s="160" t="s">
        <v>150</v>
      </c>
      <c r="B7" s="161">
        <f>0.75*SUM('eGrid Methodology 2009 ADEQ'!K25:K26)/3.412</f>
        <v>1184864.9050822249</v>
      </c>
      <c r="C7" s="161">
        <f>0.75*SUM('eGRID Methodology 2010 ADEQ'!K26:K27)/3.412</f>
        <v>1043597.4854693174</v>
      </c>
      <c r="D7" s="161">
        <v>1253855.1194932628</v>
      </c>
      <c r="E7" s="161">
        <f>0.75*SUM('eGRID methodology 2012 ADEQ'!K27:K28)/3.412</f>
        <v>1310917.1880000525</v>
      </c>
      <c r="F7" s="162">
        <f>0.75*SUM('eGRID Methodology 2013 ADEQ'!J27:J28)/3.412</f>
        <v>1332141.4645848281</v>
      </c>
    </row>
    <row r="8" spans="1:6" ht="15.75" thickBot="1" x14ac:dyDescent="0.3">
      <c r="A8" s="163"/>
      <c r="B8" s="164"/>
      <c r="C8" s="164"/>
      <c r="D8" s="164"/>
      <c r="E8" s="164"/>
      <c r="F8" s="164"/>
    </row>
    <row r="9" spans="1:6" ht="15" x14ac:dyDescent="0.25">
      <c r="A9" s="153"/>
      <c r="B9" s="249" t="s">
        <v>151</v>
      </c>
      <c r="C9" s="249"/>
      <c r="D9" s="249"/>
      <c r="E9" s="249"/>
      <c r="F9" s="250"/>
    </row>
    <row r="10" spans="1:6" ht="15" x14ac:dyDescent="0.25">
      <c r="A10" s="154"/>
      <c r="B10" s="155">
        <v>2009</v>
      </c>
      <c r="C10" s="155">
        <v>2010</v>
      </c>
      <c r="D10" s="155">
        <v>2011</v>
      </c>
      <c r="E10" s="156">
        <v>2012</v>
      </c>
      <c r="F10" s="157">
        <v>2013</v>
      </c>
    </row>
    <row r="11" spans="1:6" ht="15" x14ac:dyDescent="0.25">
      <c r="A11" s="154" t="s">
        <v>141</v>
      </c>
      <c r="B11" s="158">
        <f>SUM('eGrid Methodology 2009 ADEQ'!M2:M6)</f>
        <v>26842684.828000002</v>
      </c>
      <c r="C11" s="158">
        <f>SUM('eGRID Methodology 2010 ADEQ'!M2:M7)</f>
        <v>30299771.349000003</v>
      </c>
      <c r="D11" s="158">
        <f>SUM('eGRID methodology 2011 ADEQ'!M2:M7)</f>
        <v>32354805.612</v>
      </c>
      <c r="E11" s="158">
        <f>SUM('eGRID methodology 2012 ADEQ'!M2:M8)</f>
        <v>32297481.664000001</v>
      </c>
      <c r="F11" s="159">
        <f>SUM('eGRID Methodology 2013 ADEQ'!L2:L8)</f>
        <v>34826362.647</v>
      </c>
    </row>
    <row r="12" spans="1:6" ht="15" x14ac:dyDescent="0.25">
      <c r="A12" s="154" t="s">
        <v>27</v>
      </c>
      <c r="B12" s="158">
        <f>SUM('eGrid Methodology 2009 ADEQ'!M7:M40)</f>
        <v>4958408.9080000008</v>
      </c>
      <c r="C12" s="158">
        <f>SUM('eGRID Methodology 2010 ADEQ'!M8:M41)</f>
        <v>5357070.8009117348</v>
      </c>
      <c r="D12" s="158">
        <f>SUM('eGRID methodology 2011 ADEQ'!M8:M41)</f>
        <v>5410482.3123300839</v>
      </c>
      <c r="E12" s="158">
        <f>SUM('eGRID methodology 2012 ADEQ'!M9:M42)</f>
        <v>7015577.3479999993</v>
      </c>
      <c r="F12" s="159">
        <f>SUM('eGRID Methodology 2013 ADEQ'!L9:L42)</f>
        <v>5136759.5199999986</v>
      </c>
    </row>
    <row r="13" spans="1:6" ht="15" x14ac:dyDescent="0.25">
      <c r="A13" s="154" t="s">
        <v>70</v>
      </c>
      <c r="B13" s="158">
        <f>SUM('eGrid Methodology 2009 ADEQ'!M41:M54)</f>
        <v>265572.57549590035</v>
      </c>
      <c r="C13" s="158">
        <f>SUM('eGRID Methodology 2010 ADEQ'!M42:M55)</f>
        <v>394420.87363449257</v>
      </c>
      <c r="D13" s="158">
        <f>SUM('eGRID methodology 2011 ADEQ'!M42:M54)</f>
        <v>404573.43199999997</v>
      </c>
      <c r="E13" s="158">
        <f>SUM('eGRID methodology 2012 ADEQ'!M43:M55)</f>
        <v>622275.53124349448</v>
      </c>
      <c r="F13" s="159">
        <f>SUM('eGRID Methodology 2013 ADEQ'!L43:L55)</f>
        <v>511276.14400000003</v>
      </c>
    </row>
    <row r="14" spans="1:6" ht="15.75" thickBot="1" x14ac:dyDescent="0.3">
      <c r="A14" s="160" t="s">
        <v>152</v>
      </c>
      <c r="B14" s="161">
        <f>SUM('eGrid Methodology 2009 ADEQ'!M25:M26)*2000*(0.75*SUM('eGrid Methodology 2009 ADEQ'!K25:K26)/3.412)/SUM('eGrid Methodology 2009 ADEQ'!L25:L26)</f>
        <v>697669326.1798203</v>
      </c>
      <c r="C14" s="161">
        <f>SUM('eGRID Methodology 2010 ADEQ'!M26:M27)*2000*(0.75*SUM('eGRID Methodology 2010 ADEQ'!K26:K27)/3.412)/SUM('eGRID Methodology 2010 ADEQ'!L26:L27)</f>
        <v>647442538.05411947</v>
      </c>
      <c r="D14" s="161">
        <f>SUM('eGRID methodology 2011 ADEQ'!M26:M27)*2000*(0.75*SUM('eGRID methodology 2011 ADEQ'!K26:K27)/3.412)/SUM('eGRID methodology 2011 ADEQ'!L26:L27)</f>
        <v>769499300.54024684</v>
      </c>
      <c r="E14" s="161">
        <f>SUM('eGRID methodology 2012 ADEQ'!M27:M28)*2000*(0.75*SUM('eGRID methodology 2012 ADEQ'!K27:K28)/3.412)/SUM('eGRID methodology 2012 ADEQ'!L27:L28)</f>
        <v>789080955.26661813</v>
      </c>
      <c r="F14" s="162">
        <f>SUM('eGRID Methodology 2013 ADEQ'!L27:L28)*2000*(0.75*SUM('eGRID Methodology 2013 ADEQ'!J27:J28)/3.412)/SUM('eGRID Methodology 2013 ADEQ'!K27:K28)</f>
        <v>801046664.01380289</v>
      </c>
    </row>
    <row r="15" spans="1:6" ht="15.75" thickBot="1" x14ac:dyDescent="0.3">
      <c r="A15" s="163"/>
      <c r="B15" s="164"/>
      <c r="C15" s="164"/>
      <c r="D15" s="164"/>
      <c r="E15" s="164"/>
      <c r="F15" s="164"/>
    </row>
    <row r="16" spans="1:6" ht="15" x14ac:dyDescent="0.25">
      <c r="A16" s="153"/>
      <c r="B16" s="249" t="s">
        <v>153</v>
      </c>
      <c r="C16" s="249"/>
      <c r="D16" s="249"/>
      <c r="E16" s="249"/>
      <c r="F16" s="250"/>
    </row>
    <row r="17" spans="1:6" ht="15" x14ac:dyDescent="0.25">
      <c r="A17" s="154"/>
      <c r="B17" s="155">
        <v>2009</v>
      </c>
      <c r="C17" s="155">
        <v>2010</v>
      </c>
      <c r="D17" s="155">
        <v>2011</v>
      </c>
      <c r="E17" s="156">
        <v>2012</v>
      </c>
      <c r="F17" s="157">
        <v>2013</v>
      </c>
    </row>
    <row r="18" spans="1:6" ht="15" x14ac:dyDescent="0.25">
      <c r="A18" s="154" t="s">
        <v>141</v>
      </c>
      <c r="B18" s="158">
        <f>SUM('eGrid Methodology 2009 ADEQ'!L2:L6)</f>
        <v>25021209</v>
      </c>
      <c r="C18" s="158">
        <f>SUM('eGRID Methodology 2010 ADEQ'!L2:L7)</f>
        <v>28072484</v>
      </c>
      <c r="D18" s="158">
        <f>SUM('eGRID methodology 2011 ADEQ'!L2:L7)</f>
        <v>29363619</v>
      </c>
      <c r="E18" s="158">
        <f>SUM('eGRID methodology 2012 ADEQ'!L2:L8)</f>
        <v>28378831</v>
      </c>
      <c r="F18" s="159">
        <f>SUM('eGRID Methodology 2013 ADEQ'!K2:K8)</f>
        <v>31859866</v>
      </c>
    </row>
    <row r="19" spans="1:6" ht="15" x14ac:dyDescent="0.25">
      <c r="A19" s="154" t="s">
        <v>27</v>
      </c>
      <c r="B19" s="158">
        <f>SUM('eGrid Methodology 2009 ADEQ'!L7:L40)</f>
        <v>11788764.905082231</v>
      </c>
      <c r="C19" s="158">
        <f>SUM('eGRID Methodology 2010 ADEQ'!L8:L41)</f>
        <v>12481962.485469321</v>
      </c>
      <c r="D19" s="158">
        <f>SUM('eGRID methodology 2011 ADEQ'!L8:L41)</f>
        <v>12942018.119493265</v>
      </c>
      <c r="E19" s="158">
        <f>SUM('eGRID methodology 2012 ADEQ'!L9:L42)</f>
        <v>16962102.187000047</v>
      </c>
      <c r="F19" s="159">
        <f>SUM('eGRID Methodology 2013 ADEQ'!K9:K42)</f>
        <v>12426812.461584825</v>
      </c>
    </row>
    <row r="20" spans="1:6" ht="15.75" thickBot="1" x14ac:dyDescent="0.3">
      <c r="A20" s="165" t="s">
        <v>70</v>
      </c>
      <c r="B20" s="161">
        <f>SUM('eGrid Methodology 2009 ADEQ'!L41:L54)</f>
        <v>355809</v>
      </c>
      <c r="C20" s="161">
        <f>SUM('eGRID Methodology 2010 ADEQ'!L42:L55)</f>
        <v>507363</v>
      </c>
      <c r="D20" s="161">
        <f>SUM('eGRID methodology 2011 ADEQ'!L42:L54)</f>
        <v>537714</v>
      </c>
      <c r="E20" s="161">
        <f>SUM('eGRID methodology 2012 ADEQ'!L43:L55)</f>
        <v>860469.77339999995</v>
      </c>
      <c r="F20" s="162">
        <f>SUM('eGRID Methodology 2013 ADEQ'!K43:K55)</f>
        <v>704937</v>
      </c>
    </row>
    <row r="21" spans="1:6" ht="15.75" thickBot="1" x14ac:dyDescent="0.3">
      <c r="A21" s="164"/>
      <c r="B21" s="164"/>
      <c r="C21" s="164"/>
      <c r="D21" s="164"/>
      <c r="E21" s="164"/>
      <c r="F21" s="164"/>
    </row>
    <row r="22" spans="1:6" ht="15" x14ac:dyDescent="0.25">
      <c r="A22" s="153"/>
      <c r="B22" s="249" t="s">
        <v>154</v>
      </c>
      <c r="C22" s="249"/>
      <c r="D22" s="249"/>
      <c r="E22" s="249"/>
      <c r="F22" s="250"/>
    </row>
    <row r="23" spans="1:6" ht="15" x14ac:dyDescent="0.25">
      <c r="A23" s="154"/>
      <c r="B23" s="166">
        <v>2009</v>
      </c>
      <c r="C23" s="166">
        <v>2010</v>
      </c>
      <c r="D23" s="166">
        <v>2011</v>
      </c>
      <c r="E23" s="166">
        <v>2012</v>
      </c>
      <c r="F23" s="167">
        <v>2013</v>
      </c>
    </row>
    <row r="24" spans="1:6" ht="15" x14ac:dyDescent="0.25">
      <c r="A24" s="154" t="s">
        <v>141</v>
      </c>
      <c r="B24" s="158">
        <f>(B11*2000)/B18</f>
        <v>2145.5945496478607</v>
      </c>
      <c r="C24" s="158">
        <f t="shared" ref="C24:F24" si="0">(C11*2000)/C18</f>
        <v>2158.6811732798569</v>
      </c>
      <c r="D24" s="158">
        <f t="shared" si="0"/>
        <v>2203.7341931183619</v>
      </c>
      <c r="E24" s="158">
        <f t="shared" si="0"/>
        <v>2276.167165870927</v>
      </c>
      <c r="F24" s="158">
        <f t="shared" si="0"/>
        <v>2186.2215394754016</v>
      </c>
    </row>
    <row r="25" spans="1:6" ht="15" x14ac:dyDescent="0.25">
      <c r="A25" s="154" t="s">
        <v>27</v>
      </c>
      <c r="B25" s="158">
        <f t="shared" ref="B25:F26" si="1">(B12*2000)/B19</f>
        <v>841.20922724693423</v>
      </c>
      <c r="C25" s="158">
        <f t="shared" si="1"/>
        <v>858.36995699163231</v>
      </c>
      <c r="D25" s="158">
        <f t="shared" si="1"/>
        <v>836.11107052629086</v>
      </c>
      <c r="E25" s="158">
        <f t="shared" si="1"/>
        <v>827.20611757389588</v>
      </c>
      <c r="F25" s="158">
        <f t="shared" si="1"/>
        <v>826.72198295087071</v>
      </c>
    </row>
    <row r="26" spans="1:6" ht="15.75" thickBot="1" x14ac:dyDescent="0.3">
      <c r="A26" s="165" t="s">
        <v>70</v>
      </c>
      <c r="B26" s="158">
        <f t="shared" si="1"/>
        <v>1492.7816637347587</v>
      </c>
      <c r="C26" s="158">
        <f t="shared" si="1"/>
        <v>1554.7876910002999</v>
      </c>
      <c r="D26" s="158">
        <f t="shared" si="1"/>
        <v>1504.7903978694994</v>
      </c>
      <c r="E26" s="158">
        <f t="shared" si="1"/>
        <v>1446.3623255112811</v>
      </c>
      <c r="F26" s="158">
        <f t="shared" si="1"/>
        <v>1450.5584016727737</v>
      </c>
    </row>
    <row r="27" spans="1:6" ht="15.75" thickBot="1" x14ac:dyDescent="0.3">
      <c r="A27" s="164"/>
      <c r="B27" s="164"/>
      <c r="C27" s="164"/>
      <c r="D27" s="164"/>
      <c r="E27" s="164"/>
      <c r="F27" s="164"/>
    </row>
    <row r="28" spans="1:6" ht="15" x14ac:dyDescent="0.25">
      <c r="A28" s="153"/>
      <c r="B28" s="251" t="s">
        <v>144</v>
      </c>
      <c r="C28" s="252"/>
      <c r="D28" s="253"/>
      <c r="E28" s="164"/>
      <c r="F28" s="164"/>
    </row>
    <row r="29" spans="1:6" ht="45" x14ac:dyDescent="0.25">
      <c r="A29" s="154"/>
      <c r="B29" s="168" t="s">
        <v>155</v>
      </c>
      <c r="C29" s="169" t="s">
        <v>156</v>
      </c>
      <c r="D29" s="170" t="s">
        <v>157</v>
      </c>
      <c r="E29" s="164"/>
      <c r="F29" s="164"/>
    </row>
    <row r="30" spans="1:6" ht="15" x14ac:dyDescent="0.25">
      <c r="A30" s="154" t="s">
        <v>141</v>
      </c>
      <c r="B30" s="158">
        <f>AVERAGE(B4:E4)</f>
        <v>27709035.75</v>
      </c>
      <c r="C30" s="159">
        <f>SUM(B11:E11)*2000/SUM(B18:E18)</f>
        <v>2197.7441682177628</v>
      </c>
      <c r="D30" s="159">
        <f>AVERAGE(B11:F11)</f>
        <v>31324221.220000006</v>
      </c>
      <c r="E30" s="164"/>
      <c r="F30" s="164"/>
    </row>
    <row r="31" spans="1:6" ht="15" x14ac:dyDescent="0.25">
      <c r="A31" s="154" t="s">
        <v>27</v>
      </c>
      <c r="B31" s="158">
        <f t="shared" ref="B31:B32" si="2">AVERAGE(B5:E5)</f>
        <v>12345403.249749999</v>
      </c>
      <c r="C31" s="159">
        <f t="shared" ref="C31:C32" si="3">SUM(B12:E12)*2000/SUM(B19:E19)</f>
        <v>839.56080491140267</v>
      </c>
      <c r="D31" s="159">
        <f t="shared" ref="D31:D33" si="4">AVERAGE(B12:F12)</f>
        <v>5575659.7778483639</v>
      </c>
      <c r="E31" s="164"/>
      <c r="F31" s="164"/>
    </row>
    <row r="32" spans="1:6" ht="15" x14ac:dyDescent="0.25">
      <c r="A32" s="154" t="s">
        <v>70</v>
      </c>
      <c r="B32" s="158">
        <f t="shared" si="2"/>
        <v>565338.94334999996</v>
      </c>
      <c r="C32" s="159">
        <f t="shared" si="3"/>
        <v>1491.8859139423969</v>
      </c>
      <c r="D32" s="159">
        <f t="shared" si="4"/>
        <v>439623.71127477742</v>
      </c>
      <c r="E32" s="164"/>
      <c r="F32" s="164"/>
    </row>
    <row r="33" spans="1:6" ht="15.75" thickBot="1" x14ac:dyDescent="0.3">
      <c r="A33" s="160" t="s">
        <v>158</v>
      </c>
      <c r="B33" s="161">
        <f>AVERAGE(B7:E7)</f>
        <v>1198308.6745112145</v>
      </c>
      <c r="C33" s="171"/>
      <c r="D33" s="162">
        <f t="shared" si="4"/>
        <v>740947756.81092155</v>
      </c>
      <c r="E33" s="164"/>
      <c r="F33" s="164"/>
    </row>
    <row r="34" spans="1:6" x14ac:dyDescent="0.2">
      <c r="A34" s="47"/>
      <c r="B34" s="47"/>
      <c r="C34" s="47"/>
      <c r="D34" s="47"/>
      <c r="E34" s="47"/>
      <c r="F34" s="47"/>
    </row>
  </sheetData>
  <mergeCells count="5">
    <mergeCell ref="B22:F22"/>
    <mergeCell ref="B28:D28"/>
    <mergeCell ref="B2:F2"/>
    <mergeCell ref="B9:F9"/>
    <mergeCell ref="B16:F16"/>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21"/>
  <sheetViews>
    <sheetView zoomScaleNormal="100" workbookViewId="0">
      <selection activeCell="A17" sqref="A17"/>
    </sheetView>
  </sheetViews>
  <sheetFormatPr defaultRowHeight="15" x14ac:dyDescent="0.25"/>
  <cols>
    <col min="1" max="1" width="10.5703125" style="8" customWidth="1"/>
    <col min="2" max="2" width="13.7109375" style="7" customWidth="1"/>
    <col min="3" max="3" width="11.5703125" style="7" customWidth="1"/>
    <col min="4" max="4" width="10.28515625" style="7" customWidth="1"/>
    <col min="5" max="5" width="13.5703125" style="7" customWidth="1"/>
    <col min="6" max="6" width="11.85546875" style="7" customWidth="1"/>
    <col min="7" max="7" width="10.85546875" style="7" customWidth="1"/>
    <col min="8" max="8" width="9.28515625" style="7" customWidth="1"/>
    <col min="9" max="9" width="10.28515625" style="7" customWidth="1"/>
    <col min="10" max="10" width="9" style="7" customWidth="1"/>
    <col min="11" max="11" width="12.140625" style="7" customWidth="1"/>
    <col min="12" max="12" width="11.42578125" style="7" customWidth="1"/>
    <col min="13" max="13" width="14.42578125" style="7" customWidth="1"/>
    <col min="14" max="14" width="13.140625" style="7" customWidth="1"/>
    <col min="15" max="15" width="13" style="7" customWidth="1"/>
    <col min="16" max="16" width="13.7109375" style="7" customWidth="1"/>
    <col min="17" max="17" width="10.7109375" style="7" customWidth="1"/>
    <col min="18" max="18" width="10" style="7" customWidth="1"/>
    <col min="19" max="19" width="12.85546875" style="7" customWidth="1"/>
    <col min="20" max="20" width="20.42578125" style="7" customWidth="1"/>
    <col min="21" max="21" width="14.42578125" style="7" bestFit="1" customWidth="1"/>
    <col min="22" max="22" width="14" style="7" bestFit="1" customWidth="1"/>
    <col min="23" max="30" width="14.42578125" style="7" bestFit="1" customWidth="1"/>
    <col min="31" max="41" width="9.140625" style="7"/>
    <col min="42" max="42" width="14.7109375" style="7" bestFit="1" customWidth="1"/>
    <col min="43" max="43" width="7.28515625" style="7" customWidth="1"/>
    <col min="44" max="44" width="6.42578125" style="7" customWidth="1"/>
    <col min="45" max="45" width="5.85546875" style="7" customWidth="1"/>
    <col min="46" max="46" width="6" style="7" customWidth="1"/>
    <col min="47" max="47" width="6.28515625" style="7" bestFit="1" customWidth="1"/>
    <col min="48" max="48" width="7.140625" style="7" customWidth="1"/>
    <col min="49" max="52" width="6.28515625" style="7" bestFit="1" customWidth="1"/>
    <col min="53" max="53" width="9.28515625" style="7" bestFit="1" customWidth="1"/>
    <col min="54" max="54" width="10.5703125" style="7" customWidth="1"/>
    <col min="55" max="16384" width="9.140625" style="7"/>
  </cols>
  <sheetData>
    <row r="1" spans="1:54" s="5" customFormat="1" x14ac:dyDescent="0.25">
      <c r="A1" s="29"/>
      <c r="B1" s="243" t="s">
        <v>165</v>
      </c>
      <c r="C1" s="243"/>
      <c r="D1" s="243"/>
      <c r="E1" s="243"/>
      <c r="F1" s="243"/>
      <c r="G1" s="243"/>
      <c r="H1" s="243"/>
      <c r="I1" s="243"/>
      <c r="J1" s="243"/>
      <c r="K1" s="243"/>
      <c r="L1" s="30" t="s">
        <v>94</v>
      </c>
      <c r="M1" s="244" t="s">
        <v>95</v>
      </c>
      <c r="N1" s="244"/>
      <c r="O1" s="244"/>
      <c r="P1" s="244"/>
      <c r="Q1" s="244"/>
      <c r="R1" s="244"/>
      <c r="S1" s="244"/>
      <c r="T1" s="31" t="s">
        <v>162</v>
      </c>
      <c r="U1" s="245" t="s">
        <v>163</v>
      </c>
      <c r="V1" s="245"/>
      <c r="W1" s="245"/>
      <c r="X1" s="245"/>
      <c r="Y1" s="245"/>
      <c r="Z1" s="245"/>
      <c r="AA1" s="245"/>
      <c r="AB1" s="245"/>
      <c r="AC1" s="245"/>
      <c r="AD1" s="245"/>
      <c r="AE1" s="246" t="s">
        <v>164</v>
      </c>
      <c r="AF1" s="246"/>
      <c r="AG1" s="246"/>
      <c r="AH1" s="246"/>
      <c r="AI1" s="246"/>
      <c r="AJ1" s="246"/>
      <c r="AK1" s="246"/>
      <c r="AL1" s="246"/>
      <c r="AM1" s="246"/>
      <c r="AN1" s="246"/>
      <c r="AO1" s="246"/>
      <c r="AP1" s="246"/>
      <c r="AQ1" s="247" t="s">
        <v>96</v>
      </c>
      <c r="AR1" s="247"/>
      <c r="AS1" s="247"/>
      <c r="AT1" s="247"/>
      <c r="AU1" s="247"/>
      <c r="AV1" s="247"/>
      <c r="AW1" s="247"/>
      <c r="AX1" s="247"/>
      <c r="AY1" s="247"/>
      <c r="AZ1" s="247"/>
      <c r="BA1" s="247"/>
      <c r="BB1" s="248"/>
    </row>
    <row r="2" spans="1:54" s="6" customFormat="1" ht="105" x14ac:dyDescent="0.25">
      <c r="A2" s="32" t="s">
        <v>146</v>
      </c>
      <c r="B2" s="20" t="s">
        <v>97</v>
      </c>
      <c r="C2" s="20" t="s">
        <v>98</v>
      </c>
      <c r="D2" s="20" t="s">
        <v>99</v>
      </c>
      <c r="E2" s="20" t="s">
        <v>100</v>
      </c>
      <c r="F2" s="20" t="s">
        <v>101</v>
      </c>
      <c r="G2" s="20" t="s">
        <v>102</v>
      </c>
      <c r="H2" s="20" t="s">
        <v>103</v>
      </c>
      <c r="I2" s="20" t="s">
        <v>104</v>
      </c>
      <c r="J2" s="20" t="s">
        <v>105</v>
      </c>
      <c r="K2" s="20" t="s">
        <v>106</v>
      </c>
      <c r="L2" s="21" t="s">
        <v>107</v>
      </c>
      <c r="M2" s="22" t="s">
        <v>108</v>
      </c>
      <c r="N2" s="22" t="s">
        <v>109</v>
      </c>
      <c r="O2" s="22" t="s">
        <v>110</v>
      </c>
      <c r="P2" s="22" t="s">
        <v>100</v>
      </c>
      <c r="Q2" s="22" t="s">
        <v>104</v>
      </c>
      <c r="R2" s="22" t="s">
        <v>111</v>
      </c>
      <c r="S2" s="22" t="s">
        <v>112</v>
      </c>
      <c r="T2" s="23" t="s">
        <v>113</v>
      </c>
      <c r="U2" s="24" t="s">
        <v>114</v>
      </c>
      <c r="V2" s="24" t="s">
        <v>115</v>
      </c>
      <c r="W2" s="24" t="s">
        <v>116</v>
      </c>
      <c r="X2" s="24" t="s">
        <v>117</v>
      </c>
      <c r="Y2" s="24" t="s">
        <v>118</v>
      </c>
      <c r="Z2" s="24" t="s">
        <v>119</v>
      </c>
      <c r="AA2" s="24" t="s">
        <v>120</v>
      </c>
      <c r="AB2" s="24" t="s">
        <v>121</v>
      </c>
      <c r="AC2" s="24" t="s">
        <v>122</v>
      </c>
      <c r="AD2" s="24" t="s">
        <v>123</v>
      </c>
      <c r="AE2" s="25" t="s">
        <v>124</v>
      </c>
      <c r="AF2" s="25" t="s">
        <v>125</v>
      </c>
      <c r="AG2" s="25" t="s">
        <v>126</v>
      </c>
      <c r="AH2" s="25" t="s">
        <v>127</v>
      </c>
      <c r="AI2" s="25" t="s">
        <v>128</v>
      </c>
      <c r="AJ2" s="25" t="s">
        <v>129</v>
      </c>
      <c r="AK2" s="25" t="s">
        <v>130</v>
      </c>
      <c r="AL2" s="25" t="s">
        <v>131</v>
      </c>
      <c r="AM2" s="25" t="s">
        <v>132</v>
      </c>
      <c r="AN2" s="25" t="s">
        <v>133</v>
      </c>
      <c r="AO2" s="25" t="s">
        <v>159</v>
      </c>
      <c r="AP2" s="26" t="s">
        <v>134</v>
      </c>
      <c r="AQ2" s="27">
        <v>2020</v>
      </c>
      <c r="AR2" s="27">
        <v>2021</v>
      </c>
      <c r="AS2" s="27">
        <v>2022</v>
      </c>
      <c r="AT2" s="27">
        <v>2023</v>
      </c>
      <c r="AU2" s="27">
        <v>2024</v>
      </c>
      <c r="AV2" s="27">
        <v>2025</v>
      </c>
      <c r="AW2" s="27">
        <v>2026</v>
      </c>
      <c r="AX2" s="27">
        <v>2027</v>
      </c>
      <c r="AY2" s="27">
        <v>2028</v>
      </c>
      <c r="AZ2" s="27">
        <v>2029</v>
      </c>
      <c r="BA2" s="28" t="s">
        <v>135</v>
      </c>
      <c r="BB2" s="33" t="s">
        <v>136</v>
      </c>
    </row>
    <row r="3" spans="1:54" ht="58.5" customHeight="1" x14ac:dyDescent="0.25">
      <c r="A3" s="40">
        <v>2012</v>
      </c>
      <c r="B3" s="117">
        <f>'Base Year Summary (slides 9)'!E24</f>
        <v>2276.167165870927</v>
      </c>
      <c r="C3" s="118">
        <f>'Base Year Summary (slides 9)'!E25</f>
        <v>827.20611757389588</v>
      </c>
      <c r="D3" s="117">
        <f>'Base Year Summary (slides 9)'!E26</f>
        <v>1446.3623255112811</v>
      </c>
      <c r="E3" s="117">
        <f>'Base Year Summary (slides 9)'!E14</f>
        <v>789080955.26661813</v>
      </c>
      <c r="F3" s="117">
        <f>'Base Year Summary (slides 9)'!E4</f>
        <v>28378831</v>
      </c>
      <c r="G3" s="117">
        <f>'Base Year Summary (slides 9)'!E5</f>
        <v>15651184.998999996</v>
      </c>
      <c r="H3" s="117">
        <f>'Base Year Summary (slides 9)'!E6</f>
        <v>860469.77339999995</v>
      </c>
      <c r="I3" s="117">
        <f>'Base Year Summary (slides 9)'!E7</f>
        <v>1310917.1880000525</v>
      </c>
      <c r="J3" s="117">
        <f>SUM('eGRID methodology 2012 ADEQ'!H9:H42)</f>
        <v>5588.4</v>
      </c>
      <c r="K3" s="117">
        <v>0</v>
      </c>
      <c r="L3" s="121">
        <f t="shared" ref="L3:L5" si="0">B3*0.94</f>
        <v>2139.597135918671</v>
      </c>
      <c r="M3" s="123">
        <f t="shared" ref="M3:M5" si="1">F3-(O3-G3)*F3/(F3+H3)</f>
        <v>10218692.588886868</v>
      </c>
      <c r="N3" s="123">
        <f t="shared" ref="N3:N5" si="2">H3-(O3-G3)*H3/(F3+H3)</f>
        <v>309839.26351313561</v>
      </c>
      <c r="O3" s="123">
        <f>(0.7*J3+0.15*K3)*8784</f>
        <v>34361953.919999994</v>
      </c>
      <c r="P3" s="123">
        <f t="shared" ref="P3" si="3">E3+0.55*8784*C3*K3</f>
        <v>789080955.26661813</v>
      </c>
      <c r="Q3" s="123">
        <f>I3+8784*0.55*K3</f>
        <v>1310917.1880000525</v>
      </c>
      <c r="R3" s="124">
        <f>G3/(J3*8784)</f>
        <v>0.31883604537759647</v>
      </c>
      <c r="S3" s="124">
        <f t="shared" ref="S3" si="4">(O3-0.15*K3*8784)/(J3*8784)</f>
        <v>0.7</v>
      </c>
      <c r="T3" s="127">
        <v>842037.12970128562</v>
      </c>
      <c r="U3" s="129">
        <v>2288229.0213397061</v>
      </c>
      <c r="V3" s="129">
        <v>2479266.0746687674</v>
      </c>
      <c r="W3" s="129">
        <v>2686252.2115048999</v>
      </c>
      <c r="X3" s="129">
        <v>2910518.9707317012</v>
      </c>
      <c r="Y3" s="129">
        <v>3153509.0572316013</v>
      </c>
      <c r="Z3" s="129">
        <v>3416785.6227859175</v>
      </c>
      <c r="AA3" s="129">
        <v>3702042.3218080997</v>
      </c>
      <c r="AB3" s="129">
        <v>4011114.2065985613</v>
      </c>
      <c r="AC3" s="129">
        <v>4345989.5322101079</v>
      </c>
      <c r="AD3" s="129">
        <v>4708822.5468645049</v>
      </c>
      <c r="AE3" s="131">
        <v>1.5237756645043206E-2</v>
      </c>
      <c r="AF3" s="131">
        <v>2.3140612618675501E-2</v>
      </c>
      <c r="AG3" s="131">
        <v>3.238611909352046E-2</v>
      </c>
      <c r="AH3" s="131">
        <v>4.2820567914841033E-2</v>
      </c>
      <c r="AI3" s="131">
        <v>5.4211349179579087E-2</v>
      </c>
      <c r="AJ3" s="131">
        <v>6.4613667196547861E-2</v>
      </c>
      <c r="AK3" s="131">
        <v>7.4065695082287622E-2</v>
      </c>
      <c r="AL3" s="131">
        <v>8.2603816043337275E-2</v>
      </c>
      <c r="AM3" s="131">
        <v>9.0262702598758432E-2</v>
      </c>
      <c r="AN3" s="131">
        <v>9.7075392238470892E-2</v>
      </c>
      <c r="AO3" s="48">
        <v>1.1398795462238362</v>
      </c>
      <c r="AP3" s="132">
        <v>50378721.481700003</v>
      </c>
      <c r="AQ3" s="135">
        <f t="shared" ref="AQ3:AQ5" si="5">(($L3*$M3)+($C3*$O3)+($D3*$N3)+$P3)/($F3+$G3+$H3+$I3+$T3+U3+(AE3*$AP3))</f>
        <v>1028.4673854181146</v>
      </c>
      <c r="AR3" s="135">
        <f t="shared" ref="AR3:AZ5" si="6">(($L3*$M3)+($C3*$O3)+($D3*$N3)+$P3)/($F3+$G3+$H3+$I3+$T3+V3+(AF3*$AP3))</f>
        <v>1016.5130952778493</v>
      </c>
      <c r="AS3" s="135">
        <f t="shared" si="6"/>
        <v>1003.1981516162568</v>
      </c>
      <c r="AT3" s="135">
        <f t="shared" si="6"/>
        <v>988.76096134357795</v>
      </c>
      <c r="AU3" s="135">
        <f t="shared" si="6"/>
        <v>973.50132890303678</v>
      </c>
      <c r="AV3" s="135">
        <f t="shared" si="6"/>
        <v>959.23225364710822</v>
      </c>
      <c r="AW3" s="135">
        <f t="shared" si="6"/>
        <v>945.82479499875478</v>
      </c>
      <c r="AX3" s="135">
        <f t="shared" si="6"/>
        <v>933.1624471006977</v>
      </c>
      <c r="AY3" s="135">
        <f t="shared" si="6"/>
        <v>921.13906227594066</v>
      </c>
      <c r="AZ3" s="135">
        <f t="shared" si="6"/>
        <v>909.65714279142549</v>
      </c>
      <c r="BA3" s="135">
        <f t="shared" ref="BA3:BA5" si="7">AVERAGE(AQ3:AZ3)</f>
        <v>967.94566233727619</v>
      </c>
      <c r="BB3" s="136">
        <f t="shared" ref="BB3:BB5" si="8">AZ3</f>
        <v>909.65714279142549</v>
      </c>
    </row>
    <row r="4" spans="1:54" ht="27.75" customHeight="1" x14ac:dyDescent="0.25">
      <c r="A4" s="41" t="s">
        <v>143</v>
      </c>
      <c r="B4" s="117">
        <f>'Base Year Summary (slides 9)'!C30</f>
        <v>2197.7441682177628</v>
      </c>
      <c r="C4" s="117">
        <f>'Base Year Summary (slides 9)'!C31</f>
        <v>839.56080491140267</v>
      </c>
      <c r="D4" s="117">
        <f>'Base Year Summary (slides 9)'!C32</f>
        <v>1491.8859139423969</v>
      </c>
      <c r="E4" s="117">
        <f>'Base Year Summary (slides 9)'!D33</f>
        <v>740947756.81092155</v>
      </c>
      <c r="F4" s="117">
        <f>'Base Year Summary (slides 9)'!B30</f>
        <v>27709035.75</v>
      </c>
      <c r="G4" s="117">
        <f>'Base Year Summary (slides 9)'!B31</f>
        <v>12345403.249749999</v>
      </c>
      <c r="H4" s="117">
        <f>'Base Year Summary (slides 9)'!B32</f>
        <v>565338.94334999996</v>
      </c>
      <c r="I4" s="117">
        <f>'Base Year Summary (slides 9)'!B33</f>
        <v>1198308.6745112145</v>
      </c>
      <c r="J4" s="117">
        <f>J3</f>
        <v>5588.4</v>
      </c>
      <c r="K4" s="117">
        <v>0</v>
      </c>
      <c r="L4" s="121">
        <f t="shared" si="0"/>
        <v>2065.8795181246969</v>
      </c>
      <c r="M4" s="123">
        <f t="shared" si="1"/>
        <v>6201706.3537176251</v>
      </c>
      <c r="N4" s="123">
        <f t="shared" si="2"/>
        <v>126531.50938237552</v>
      </c>
      <c r="O4" s="123">
        <f>(0.7*J4+0.15*K4)*8766</f>
        <v>34291540.079999998</v>
      </c>
      <c r="P4" s="123">
        <f>E4+0.55*8766*C4*K4</f>
        <v>740947756.81092155</v>
      </c>
      <c r="Q4" s="123">
        <f t="shared" ref="Q4" si="9">I4+8766*0.55*K4</f>
        <v>1198308.6745112145</v>
      </c>
      <c r="R4" s="124">
        <f>G4/(J4*8766)</f>
        <v>0.25200916187095324</v>
      </c>
      <c r="S4" s="124">
        <f t="shared" ref="S4" si="10">(O4-0.15*K4*8766)/(J4*8766)</f>
        <v>0.7</v>
      </c>
      <c r="T4" s="127">
        <v>842037.12970128562</v>
      </c>
      <c r="U4" s="129">
        <v>2288229.0213397061</v>
      </c>
      <c r="V4" s="129">
        <v>2479266.0746687674</v>
      </c>
      <c r="W4" s="129">
        <v>2686252.2115048999</v>
      </c>
      <c r="X4" s="129">
        <v>2910518.9707317012</v>
      </c>
      <c r="Y4" s="129">
        <v>3153509.0572316013</v>
      </c>
      <c r="Z4" s="129">
        <v>3416785.6227859175</v>
      </c>
      <c r="AA4" s="129">
        <v>3702042.3218080997</v>
      </c>
      <c r="AB4" s="129">
        <v>4011114.2065985613</v>
      </c>
      <c r="AC4" s="129">
        <v>4345989.5322101079</v>
      </c>
      <c r="AD4" s="129">
        <v>4708822.5468645049</v>
      </c>
      <c r="AE4" s="131">
        <v>1.5237756645043206E-2</v>
      </c>
      <c r="AF4" s="131">
        <v>2.3140612618675501E-2</v>
      </c>
      <c r="AG4" s="131">
        <v>3.238611909352046E-2</v>
      </c>
      <c r="AH4" s="131">
        <v>4.2820567914841033E-2</v>
      </c>
      <c r="AI4" s="131">
        <v>5.4211349179579087E-2</v>
      </c>
      <c r="AJ4" s="131">
        <v>6.4613667196547861E-2</v>
      </c>
      <c r="AK4" s="131">
        <v>7.4065695082287622E-2</v>
      </c>
      <c r="AL4" s="131">
        <v>8.2603816043337275E-2</v>
      </c>
      <c r="AM4" s="131">
        <v>9.0262702598758432E-2</v>
      </c>
      <c r="AN4" s="131">
        <v>9.7075392238470892E-2</v>
      </c>
      <c r="AO4" s="48">
        <v>1.1398795462238362</v>
      </c>
      <c r="AP4" s="132">
        <v>50378723.481700003</v>
      </c>
      <c r="AQ4" s="135">
        <f t="shared" si="5"/>
        <v>930.34208508678205</v>
      </c>
      <c r="AR4" s="135">
        <f t="shared" si="6"/>
        <v>918.50470003618898</v>
      </c>
      <c r="AS4" s="135">
        <f t="shared" si="6"/>
        <v>905.35095518276592</v>
      </c>
      <c r="AT4" s="135">
        <f t="shared" si="6"/>
        <v>891.12531480495386</v>
      </c>
      <c r="AU4" s="135">
        <f t="shared" si="6"/>
        <v>876.13069954105708</v>
      </c>
      <c r="AV4" s="135">
        <f t="shared" si="6"/>
        <v>862.147789688849</v>
      </c>
      <c r="AW4" s="135">
        <f t="shared" si="6"/>
        <v>849.04285794211523</v>
      </c>
      <c r="AX4" s="135">
        <f t="shared" si="6"/>
        <v>836.69603977609631</v>
      </c>
      <c r="AY4" s="135">
        <f t="shared" si="6"/>
        <v>824.99897623088077</v>
      </c>
      <c r="AZ4" s="135">
        <f t="shared" si="6"/>
        <v>813.85289214483873</v>
      </c>
      <c r="BA4" s="135">
        <f t="shared" si="7"/>
        <v>870.81923104345276</v>
      </c>
      <c r="BB4" s="136">
        <f t="shared" si="8"/>
        <v>813.85289214483873</v>
      </c>
    </row>
    <row r="5" spans="1:54" ht="15.75" thickBot="1" x14ac:dyDescent="0.3">
      <c r="A5" s="42">
        <v>2013</v>
      </c>
      <c r="B5" s="119">
        <f>'Base Year Summary (slides 9)'!F24</f>
        <v>2186.2215394754016</v>
      </c>
      <c r="C5" s="119">
        <f>'Base Year Summary (slides 9)'!F25</f>
        <v>826.72198295087071</v>
      </c>
      <c r="D5" s="119">
        <f>'Base Year Summary (slides 9)'!F26</f>
        <v>1450.5584016727737</v>
      </c>
      <c r="E5" s="119">
        <f>'Base Year Summary (slides 9)'!F14</f>
        <v>801046664.01380289</v>
      </c>
      <c r="F5" s="119">
        <f>'Base Year Summary (slides 9)'!F4</f>
        <v>31859866</v>
      </c>
      <c r="G5" s="119">
        <f>'Base Year Summary (slides 9)'!F5</f>
        <v>11094670.997000001</v>
      </c>
      <c r="H5" s="119">
        <f>'Base Year Summary (slides 9)'!F6</f>
        <v>704937</v>
      </c>
      <c r="I5" s="119">
        <f>'Base Year Summary (slides 9)'!F7</f>
        <v>1332141.4645848281</v>
      </c>
      <c r="J5" s="119">
        <f>J3</f>
        <v>5588.4</v>
      </c>
      <c r="K5" s="120">
        <v>0</v>
      </c>
      <c r="L5" s="122">
        <f t="shared" si="0"/>
        <v>2055.0482471068776</v>
      </c>
      <c r="M5" s="125">
        <f t="shared" si="1"/>
        <v>9188107.5137510821</v>
      </c>
      <c r="N5" s="125">
        <f t="shared" si="2"/>
        <v>203297.68324892345</v>
      </c>
      <c r="O5" s="125">
        <f>(0.7*J5+0.15*K5)*8760</f>
        <v>34268068.799999997</v>
      </c>
      <c r="P5" s="125">
        <f t="shared" ref="P5" si="11">E5+0.55*8760*C5*K5</f>
        <v>801046664.01380289</v>
      </c>
      <c r="Q5" s="125">
        <f>I5+8760*0.55*K5</f>
        <v>1332141.4645848281</v>
      </c>
      <c r="R5" s="126">
        <f>G5/(J5*8760)</f>
        <v>0.22663283837868334</v>
      </c>
      <c r="S5" s="126">
        <f>(O5-0.15*K5*8760)/(J5*8760)</f>
        <v>0.7</v>
      </c>
      <c r="T5" s="128">
        <v>842037.12970128562</v>
      </c>
      <c r="U5" s="130">
        <v>2288229.0213397061</v>
      </c>
      <c r="V5" s="130">
        <v>2479266.0746687674</v>
      </c>
      <c r="W5" s="130">
        <v>2686252.2115048999</v>
      </c>
      <c r="X5" s="130">
        <v>2910518.9707317012</v>
      </c>
      <c r="Y5" s="130">
        <v>3153509.0572316013</v>
      </c>
      <c r="Z5" s="130">
        <v>3416785.6227859175</v>
      </c>
      <c r="AA5" s="130">
        <v>3702042.3218080997</v>
      </c>
      <c r="AB5" s="130">
        <v>4011114.2065985613</v>
      </c>
      <c r="AC5" s="130">
        <v>4345989.5322101079</v>
      </c>
      <c r="AD5" s="130">
        <v>4708822.5468645049</v>
      </c>
      <c r="AE5" s="133">
        <v>1.5237756645043206E-2</v>
      </c>
      <c r="AF5" s="133">
        <v>2.3140612618675501E-2</v>
      </c>
      <c r="AG5" s="133">
        <v>3.238611909352046E-2</v>
      </c>
      <c r="AH5" s="133">
        <v>4.2820567914841033E-2</v>
      </c>
      <c r="AI5" s="133">
        <v>5.4211349179579087E-2</v>
      </c>
      <c r="AJ5" s="133">
        <v>6.4613667196547861E-2</v>
      </c>
      <c r="AK5" s="133">
        <v>7.4065695082287622E-2</v>
      </c>
      <c r="AL5" s="133">
        <v>8.2603816043337275E-2</v>
      </c>
      <c r="AM5" s="133">
        <v>9.0262702598758432E-2</v>
      </c>
      <c r="AN5" s="133">
        <v>9.7075392238470892E-2</v>
      </c>
      <c r="AO5" s="48">
        <v>1.1398795462238362</v>
      </c>
      <c r="AP5" s="134">
        <v>50378725.481700003</v>
      </c>
      <c r="AQ5" s="137">
        <f t="shared" si="5"/>
        <v>988.10730250077324</v>
      </c>
      <c r="AR5" s="137">
        <f t="shared" si="6"/>
        <v>976.34131320543133</v>
      </c>
      <c r="AS5" s="137">
        <f t="shared" si="6"/>
        <v>963.24406600992302</v>
      </c>
      <c r="AT5" s="137">
        <f t="shared" si="6"/>
        <v>949.05239414462108</v>
      </c>
      <c r="AU5" s="137">
        <f t="shared" si="6"/>
        <v>934.06297025092249</v>
      </c>
      <c r="AV5" s="137">
        <f t="shared" si="6"/>
        <v>920.05650510943599</v>
      </c>
      <c r="AW5" s="137">
        <f t="shared" si="6"/>
        <v>906.90454574896876</v>
      </c>
      <c r="AX5" s="137">
        <f t="shared" si="6"/>
        <v>894.49127126370979</v>
      </c>
      <c r="AY5" s="137">
        <f t="shared" si="6"/>
        <v>882.71137401526732</v>
      </c>
      <c r="AZ5" s="137">
        <f t="shared" si="6"/>
        <v>871.46832078076352</v>
      </c>
      <c r="BA5" s="137">
        <f t="shared" si="7"/>
        <v>928.64400630298167</v>
      </c>
      <c r="BB5" s="138">
        <f t="shared" si="8"/>
        <v>871.46832078076352</v>
      </c>
    </row>
    <row r="6" spans="1:54" x14ac:dyDescent="0.25">
      <c r="A6" s="34"/>
      <c r="B6" s="35"/>
      <c r="C6" s="35"/>
      <c r="D6" s="35"/>
      <c r="E6" s="35"/>
      <c r="F6" s="35"/>
      <c r="G6" s="35"/>
      <c r="H6" s="35"/>
      <c r="I6" s="35"/>
      <c r="J6" s="35"/>
      <c r="K6" s="36"/>
      <c r="L6" s="35"/>
      <c r="M6" s="35"/>
      <c r="N6" s="35"/>
      <c r="O6" s="35"/>
      <c r="P6" s="35"/>
      <c r="Q6" s="35"/>
      <c r="R6" s="37"/>
      <c r="S6" s="37"/>
      <c r="T6" s="38"/>
      <c r="U6" s="38"/>
      <c r="V6" s="38"/>
      <c r="W6" s="38"/>
      <c r="X6" s="38"/>
      <c r="Y6" s="38"/>
      <c r="Z6" s="38"/>
      <c r="AA6" s="38"/>
      <c r="AB6" s="38"/>
      <c r="AC6" s="38"/>
      <c r="AD6" s="38"/>
      <c r="AE6" s="39"/>
      <c r="AF6" s="39"/>
      <c r="AG6" s="39"/>
      <c r="AH6" s="39"/>
      <c r="AI6" s="39"/>
      <c r="AJ6" s="39"/>
      <c r="AK6" s="39"/>
      <c r="AL6" s="39"/>
      <c r="AM6" s="39"/>
      <c r="AN6" s="39"/>
      <c r="AO6" s="39"/>
      <c r="AP6" s="38"/>
      <c r="AQ6" s="35"/>
      <c r="AR6" s="35"/>
      <c r="AS6" s="35"/>
      <c r="AT6" s="35"/>
      <c r="AU6" s="35"/>
      <c r="AV6" s="35"/>
      <c r="AW6" s="35"/>
      <c r="AX6" s="35"/>
      <c r="AY6" s="35"/>
      <c r="AZ6" s="35"/>
      <c r="BA6" s="35"/>
      <c r="BB6" s="35"/>
    </row>
    <row r="7" spans="1:54" ht="30" x14ac:dyDescent="0.25">
      <c r="A7" s="17"/>
      <c r="B7" s="17" t="s">
        <v>137</v>
      </c>
      <c r="C7" s="18" t="s">
        <v>145</v>
      </c>
      <c r="D7" s="18" t="s">
        <v>148</v>
      </c>
      <c r="E7" s="17" t="s">
        <v>138</v>
      </c>
      <c r="F7" s="17" t="s">
        <v>139</v>
      </c>
      <c r="G7" s="17" t="s">
        <v>140</v>
      </c>
    </row>
    <row r="8" spans="1:54" x14ac:dyDescent="0.25">
      <c r="A8" s="44">
        <v>2012</v>
      </c>
      <c r="B8" s="45">
        <f>((B3*F3)+(C3*G3)+(D3*H3)+E3)/(F3+G3+H3+I3)</f>
        <v>1722.3578987939497</v>
      </c>
      <c r="C8" s="45">
        <f>((L3*F3)+(C3*G3)+(D3*H3)+E3)/(F3+G3+H3+I3)</f>
        <v>1638.4708834363869</v>
      </c>
      <c r="D8" s="45">
        <f>((B3*M3)+(C3*O3)+(D3*N3)+P3)/(F3+G3+H3+I3)</f>
        <v>1145.4433944723467</v>
      </c>
      <c r="E8" s="45">
        <f>((L3*M3)+(C3*O3)+(D3*N3)+P3)/(F3+G3+H3+I3)</f>
        <v>1115.2372305137903</v>
      </c>
      <c r="F8" s="45">
        <f>(($L3*$M3)+($C3*$O3)+($D3*$N3)+$P3)/($F3+$G3+$H3+$I3+$T3+AD3)</f>
        <v>995.61878182702492</v>
      </c>
      <c r="G8" s="45">
        <f>(($L3*$M3)+($C3*$O3)+($D3*$N3)+$P3)/($F3+$G3+$H3+$I3+$T3+AD3+(AN3*$AP3))</f>
        <v>909.65714279142549</v>
      </c>
      <c r="I8" s="10"/>
      <c r="J8" s="11"/>
    </row>
    <row r="9" spans="1:54" x14ac:dyDescent="0.25">
      <c r="A9" s="46" t="s">
        <v>147</v>
      </c>
      <c r="B9" s="45">
        <f>((B4*F4)+(C4*G4)+(D4*H4)+E4)/(F4+G4+H4+I4)</f>
        <v>1741.9844682261323</v>
      </c>
      <c r="C9" s="45">
        <f>((L4*F4)+(C4*G4)+(D4*H4)+E4)/(F4+G4+H4+I4)</f>
        <v>1654.609779446105</v>
      </c>
      <c r="D9" s="45">
        <f t="shared" ref="D9:D10" si="12">((B4*M4)+(C4*O4)+(D4*N4)+P4)/(F4+G4+H4+I4)</f>
        <v>1036.6164213302541</v>
      </c>
      <c r="E9" s="45">
        <f t="shared" ref="E9:E10" si="13">((L4*M4)+(C4*O4)+(D4*N4)+P4)/(F4+G4+H4+I4)</f>
        <v>1017.0606285033169</v>
      </c>
      <c r="F9" s="45">
        <f t="shared" ref="F9:F10" si="14">(($L4*$M4)+($C4*$O4)+($D4*$N4)+$P4)/($F4+$G4+$H4+$I4+$T4+AD4)</f>
        <v>897.87788805726825</v>
      </c>
      <c r="G9" s="45">
        <f t="shared" ref="G9:G10" si="15">(($L4*$M4)+($C4*$O4)+($D4*$N4)+$P4)/($F4+$G4+$H4+$I4+$T4+AD4+(AN4*$AP4))</f>
        <v>813.85289214483873</v>
      </c>
      <c r="I9" s="10"/>
      <c r="J9" s="11"/>
    </row>
    <row r="10" spans="1:54" x14ac:dyDescent="0.25">
      <c r="A10" s="44">
        <v>2013</v>
      </c>
      <c r="B10" s="45">
        <f t="shared" ref="B10" si="16">((B5*F5)+(C5*G5)+(D5*H5)+E5)/(F5+G5+H5+I5)</f>
        <v>1792.5236030189062</v>
      </c>
      <c r="C10" s="45">
        <f t="shared" ref="C10" si="17">((L5*F5)+(C5*G5)+(D5*H5)+E5)/(F5+G5+H5+I5)</f>
        <v>1699.6359955221653</v>
      </c>
      <c r="D10" s="45">
        <f t="shared" si="12"/>
        <v>1100.5016304110784</v>
      </c>
      <c r="E10" s="45">
        <f t="shared" si="13"/>
        <v>1073.7136544548969</v>
      </c>
      <c r="F10" s="45">
        <f t="shared" si="14"/>
        <v>955.79236523427846</v>
      </c>
      <c r="G10" s="45">
        <f t="shared" si="15"/>
        <v>871.46832078076352</v>
      </c>
    </row>
    <row r="11" spans="1:54" x14ac:dyDescent="0.25">
      <c r="O11" s="12"/>
      <c r="P11" s="12"/>
      <c r="Q11" s="12"/>
      <c r="R11" s="12"/>
      <c r="S11" s="12"/>
      <c r="T11" s="12"/>
      <c r="U11" s="12"/>
    </row>
    <row r="12" spans="1:54" x14ac:dyDescent="0.25">
      <c r="A12" s="17"/>
      <c r="B12" s="19" t="s">
        <v>142</v>
      </c>
    </row>
    <row r="13" spans="1:54" x14ac:dyDescent="0.25">
      <c r="A13" s="43">
        <v>2012</v>
      </c>
      <c r="B13" s="19">
        <v>8784</v>
      </c>
    </row>
    <row r="14" spans="1:54" x14ac:dyDescent="0.25">
      <c r="A14" s="43" t="s">
        <v>143</v>
      </c>
      <c r="B14" s="19">
        <v>8766</v>
      </c>
    </row>
    <row r="15" spans="1:54" x14ac:dyDescent="0.25">
      <c r="A15" s="43">
        <v>2013</v>
      </c>
      <c r="B15" s="19">
        <v>8760</v>
      </c>
    </row>
    <row r="16" spans="1:54" x14ac:dyDescent="0.25">
      <c r="A16" s="7"/>
    </row>
    <row r="17" spans="1:5" x14ac:dyDescent="0.25">
      <c r="A17" s="16" t="s">
        <v>161</v>
      </c>
    </row>
    <row r="18" spans="1:5" x14ac:dyDescent="0.25">
      <c r="A18" s="13"/>
      <c r="B18" s="13"/>
      <c r="C18" s="8"/>
      <c r="D18" s="13"/>
      <c r="E18" s="13"/>
    </row>
    <row r="19" spans="1:5" x14ac:dyDescent="0.25">
      <c r="A19" s="14"/>
      <c r="B19" s="9"/>
      <c r="C19" s="9"/>
      <c r="D19" s="9"/>
      <c r="E19" s="9"/>
    </row>
    <row r="20" spans="1:5" x14ac:dyDescent="0.25">
      <c r="A20" s="15"/>
      <c r="B20" s="9"/>
      <c r="C20" s="9"/>
      <c r="D20" s="9"/>
      <c r="E20" s="9"/>
    </row>
    <row r="21" spans="1:5" x14ac:dyDescent="0.25">
      <c r="A21" s="14"/>
      <c r="B21" s="9"/>
      <c r="C21" s="9"/>
      <c r="D21" s="9"/>
      <c r="E21" s="9"/>
    </row>
  </sheetData>
  <mergeCells count="5">
    <mergeCell ref="B1:K1"/>
    <mergeCell ref="M1:S1"/>
    <mergeCell ref="U1:AD1"/>
    <mergeCell ref="AE1:AP1"/>
    <mergeCell ref="AQ1:BB1"/>
  </mergeCells>
  <pageMargins left="0.7" right="0.7" top="0.75" bottom="0.75" header="0.3" footer="0.3"/>
  <pageSetup scale="85" fitToHeight="0" orientation="landscape" r:id="rId1"/>
  <colBreaks count="4" manualBreakCount="4">
    <brk id="11" max="1048575" man="1"/>
    <brk id="20" max="4" man="1"/>
    <brk id="30" max="1048575" man="1"/>
    <brk id="42"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8"/>
  <sheetViews>
    <sheetView topLeftCell="A16" workbookViewId="0">
      <selection activeCell="B38" sqref="B38"/>
    </sheetView>
  </sheetViews>
  <sheetFormatPr defaultRowHeight="15" x14ac:dyDescent="0.25"/>
  <cols>
    <col min="2" max="2" width="14.5703125" bestFit="1" customWidth="1"/>
    <col min="3" max="3" width="15.42578125" bestFit="1" customWidth="1"/>
    <col min="4" max="4" width="14.28515625" bestFit="1" customWidth="1"/>
    <col min="5" max="5" width="15.42578125" bestFit="1" customWidth="1"/>
    <col min="6" max="6" width="9.42578125" bestFit="1" customWidth="1"/>
    <col min="7" max="8" width="15.42578125" bestFit="1" customWidth="1"/>
    <col min="9" max="9" width="14.42578125" bestFit="1" customWidth="1"/>
    <col min="10" max="10" width="15.42578125" bestFit="1" customWidth="1"/>
    <col min="11" max="11" width="16.140625" bestFit="1" customWidth="1"/>
    <col min="13" max="13" width="12" bestFit="1" customWidth="1"/>
  </cols>
  <sheetData>
    <row r="1" spans="1:13" ht="15.75" thickBot="1" x14ac:dyDescent="0.3">
      <c r="A1" t="s">
        <v>166</v>
      </c>
    </row>
    <row r="2" spans="1:13" ht="105" x14ac:dyDescent="0.25">
      <c r="A2" s="49" t="s">
        <v>1</v>
      </c>
      <c r="B2" s="50" t="s">
        <v>167</v>
      </c>
      <c r="C2" s="51" t="s">
        <v>168</v>
      </c>
      <c r="D2" s="52" t="s">
        <v>169</v>
      </c>
      <c r="E2" s="51" t="s">
        <v>170</v>
      </c>
      <c r="F2" s="53" t="s">
        <v>171</v>
      </c>
      <c r="G2" s="54" t="s">
        <v>172</v>
      </c>
      <c r="H2" s="55" t="s">
        <v>173</v>
      </c>
      <c r="I2" s="55" t="s">
        <v>174</v>
      </c>
      <c r="J2" s="55" t="s">
        <v>175</v>
      </c>
      <c r="K2" s="55" t="s">
        <v>176</v>
      </c>
      <c r="L2" s="56" t="s">
        <v>177</v>
      </c>
    </row>
    <row r="3" spans="1:13" x14ac:dyDescent="0.25">
      <c r="A3" s="57" t="s">
        <v>16</v>
      </c>
      <c r="B3" s="58" t="s">
        <v>178</v>
      </c>
      <c r="C3" s="85">
        <v>65005677.969999999</v>
      </c>
      <c r="D3" s="85">
        <v>1660370.07</v>
      </c>
      <c r="E3" s="85">
        <v>45580902.450000003</v>
      </c>
      <c r="F3" s="85">
        <v>0</v>
      </c>
      <c r="G3" s="85">
        <v>45580902.450000003</v>
      </c>
      <c r="H3" s="85">
        <v>65005677.969999999</v>
      </c>
      <c r="I3" s="147">
        <f>C3*0.2</f>
        <v>13001135.594000001</v>
      </c>
      <c r="J3" s="145">
        <f>SUM(I$3:I$8)</f>
        <v>150952893.01200002</v>
      </c>
      <c r="K3" s="147">
        <f>SUM(D$3:D$8)</f>
        <v>53227248.009999998</v>
      </c>
      <c r="L3" s="59">
        <f>(J3/K3)^(1/13)-1</f>
        <v>8.3486858853496049E-2</v>
      </c>
    </row>
    <row r="4" spans="1:13" x14ac:dyDescent="0.25">
      <c r="A4" s="57" t="s">
        <v>179</v>
      </c>
      <c r="B4" s="58" t="s">
        <v>178</v>
      </c>
      <c r="C4" s="85">
        <v>44424690.770000003</v>
      </c>
      <c r="D4" s="85">
        <v>5252653.3499999996</v>
      </c>
      <c r="E4" s="85">
        <v>30876714.420000002</v>
      </c>
      <c r="F4" s="85">
        <v>0</v>
      </c>
      <c r="G4" s="85">
        <v>30876714.420000002</v>
      </c>
      <c r="H4" s="85">
        <v>44424690.770000003</v>
      </c>
      <c r="I4" s="147">
        <f t="shared" ref="I4:I8" si="0">C4*0.2</f>
        <v>8884938.154000001</v>
      </c>
      <c r="J4" s="145">
        <f t="shared" ref="J4:J8" si="1">SUM(I$3:I$8)</f>
        <v>150952893.01200002</v>
      </c>
      <c r="K4" s="147">
        <f t="shared" ref="K4:K8" si="2">SUM(D$3:D$8)</f>
        <v>53227248.009999998</v>
      </c>
      <c r="L4" s="59">
        <f t="shared" ref="L4:L8" si="3">(J4/K4)^(1/13)-1</f>
        <v>8.3486858853496049E-2</v>
      </c>
    </row>
    <row r="5" spans="1:13" x14ac:dyDescent="0.25">
      <c r="A5" s="57" t="s">
        <v>180</v>
      </c>
      <c r="B5" s="58" t="s">
        <v>178</v>
      </c>
      <c r="C5" s="85">
        <v>103407705.81999999</v>
      </c>
      <c r="D5" s="85">
        <v>2430042.23</v>
      </c>
      <c r="E5" s="85">
        <v>83015472.090000004</v>
      </c>
      <c r="F5" s="85">
        <v>0</v>
      </c>
      <c r="G5" s="85">
        <v>83015472.090000004</v>
      </c>
      <c r="H5" s="85">
        <v>103407705.81999999</v>
      </c>
      <c r="I5" s="147">
        <f t="shared" si="0"/>
        <v>20681541.164000001</v>
      </c>
      <c r="J5" s="145">
        <f t="shared" si="1"/>
        <v>150952893.01200002</v>
      </c>
      <c r="K5" s="147">
        <f t="shared" si="2"/>
        <v>53227248.009999998</v>
      </c>
      <c r="L5" s="59">
        <f t="shared" si="3"/>
        <v>8.3486858853496049E-2</v>
      </c>
    </row>
    <row r="6" spans="1:13" x14ac:dyDescent="0.25">
      <c r="A6" s="57" t="s">
        <v>181</v>
      </c>
      <c r="B6" s="58" t="s">
        <v>178</v>
      </c>
      <c r="C6" s="85">
        <v>34217292.579999998</v>
      </c>
      <c r="D6" s="85">
        <v>1346761.78</v>
      </c>
      <c r="E6" s="85">
        <v>25811898.800000001</v>
      </c>
      <c r="F6" s="85">
        <v>0</v>
      </c>
      <c r="G6" s="85">
        <v>25811898.800000001</v>
      </c>
      <c r="H6" s="85">
        <v>34217292.579999998</v>
      </c>
      <c r="I6" s="147">
        <f t="shared" si="0"/>
        <v>6843458.5159999998</v>
      </c>
      <c r="J6" s="145">
        <f t="shared" si="1"/>
        <v>150952893.01200002</v>
      </c>
      <c r="K6" s="147">
        <f t="shared" si="2"/>
        <v>53227248.009999998</v>
      </c>
      <c r="L6" s="59">
        <f t="shared" si="3"/>
        <v>8.3486858853496049E-2</v>
      </c>
    </row>
    <row r="7" spans="1:13" x14ac:dyDescent="0.25">
      <c r="A7" s="57" t="s">
        <v>182</v>
      </c>
      <c r="B7" s="58" t="s">
        <v>178</v>
      </c>
      <c r="C7" s="85">
        <v>77896588.129999995</v>
      </c>
      <c r="D7" s="85">
        <v>8520724.0499999989</v>
      </c>
      <c r="E7" s="85">
        <v>68337001.870000005</v>
      </c>
      <c r="F7" s="85">
        <v>0</v>
      </c>
      <c r="G7" s="85">
        <v>68337001.870000005</v>
      </c>
      <c r="H7" s="85">
        <v>77896588.129999995</v>
      </c>
      <c r="I7" s="147">
        <f t="shared" si="0"/>
        <v>15579317.626</v>
      </c>
      <c r="J7" s="145">
        <f t="shared" si="1"/>
        <v>150952893.01200002</v>
      </c>
      <c r="K7" s="147">
        <f t="shared" si="2"/>
        <v>53227248.009999998</v>
      </c>
      <c r="L7" s="59">
        <f t="shared" si="3"/>
        <v>8.3486858853496049E-2</v>
      </c>
    </row>
    <row r="8" spans="1:13" ht="15.75" thickBot="1" x14ac:dyDescent="0.3">
      <c r="A8" s="60" t="s">
        <v>183</v>
      </c>
      <c r="B8" s="61" t="s">
        <v>178</v>
      </c>
      <c r="C8" s="86">
        <v>429812509.78999996</v>
      </c>
      <c r="D8" s="86">
        <v>34016696.530000001</v>
      </c>
      <c r="E8" s="86">
        <v>353473708.84000003</v>
      </c>
      <c r="F8" s="86">
        <v>0</v>
      </c>
      <c r="G8" s="86">
        <v>353473708.84000003</v>
      </c>
      <c r="H8" s="86">
        <v>429812509.78999996</v>
      </c>
      <c r="I8" s="148">
        <f t="shared" si="0"/>
        <v>85962501.958000004</v>
      </c>
      <c r="J8" s="146">
        <f t="shared" si="1"/>
        <v>150952893.01200002</v>
      </c>
      <c r="K8" s="148">
        <f t="shared" si="2"/>
        <v>53227248.009999998</v>
      </c>
      <c r="L8" s="62">
        <f t="shared" si="3"/>
        <v>8.3486858853496049E-2</v>
      </c>
    </row>
    <row r="9" spans="1:13" s="4" customFormat="1" ht="15.75" customHeight="1" x14ac:dyDescent="0.25">
      <c r="A9" s="63"/>
      <c r="B9" s="63"/>
      <c r="C9" s="63"/>
      <c r="D9" s="64"/>
      <c r="E9" s="63"/>
      <c r="F9" s="64"/>
      <c r="G9" s="63"/>
      <c r="H9" s="63"/>
      <c r="L9" s="65"/>
      <c r="M9" s="66"/>
    </row>
    <row r="10" spans="1:13" ht="15.75" thickBot="1" x14ac:dyDescent="0.3">
      <c r="A10" t="s">
        <v>184</v>
      </c>
    </row>
    <row r="11" spans="1:13" ht="105" x14ac:dyDescent="0.25">
      <c r="A11" s="49" t="s">
        <v>1</v>
      </c>
      <c r="B11" s="50" t="s">
        <v>167</v>
      </c>
      <c r="C11" s="51" t="s">
        <v>168</v>
      </c>
      <c r="D11" s="52" t="s">
        <v>169</v>
      </c>
      <c r="E11" s="51" t="s">
        <v>170</v>
      </c>
      <c r="F11" s="53" t="s">
        <v>171</v>
      </c>
      <c r="G11" s="54" t="s">
        <v>172</v>
      </c>
      <c r="H11" s="55" t="s">
        <v>173</v>
      </c>
      <c r="I11" s="55" t="s">
        <v>185</v>
      </c>
      <c r="J11" s="55" t="s">
        <v>175</v>
      </c>
      <c r="K11" s="55" t="s">
        <v>176</v>
      </c>
      <c r="L11" s="56" t="s">
        <v>177</v>
      </c>
    </row>
    <row r="12" spans="1:13" x14ac:dyDescent="0.25">
      <c r="A12" s="57" t="s">
        <v>186</v>
      </c>
      <c r="B12" s="58" t="s">
        <v>187</v>
      </c>
      <c r="C12" s="85">
        <v>152878687.69999999</v>
      </c>
      <c r="D12" s="85">
        <v>2776554</v>
      </c>
      <c r="E12" s="85">
        <v>101421503.38</v>
      </c>
      <c r="F12" s="85">
        <v>0</v>
      </c>
      <c r="G12" s="85">
        <v>101421503.38</v>
      </c>
      <c r="H12" s="85">
        <v>152878687.69999999</v>
      </c>
      <c r="I12" s="142">
        <f>C12*0.1</f>
        <v>15287868.77</v>
      </c>
      <c r="J12" s="140">
        <f>SUM(I$12:I$20)</f>
        <v>99698255.800999984</v>
      </c>
      <c r="K12" s="140">
        <f>SUM(D$12:D$20)</f>
        <v>19765177.449999999</v>
      </c>
      <c r="L12" s="59">
        <f>(J12/K12)^(1/13)-1</f>
        <v>0.13255819359335153</v>
      </c>
    </row>
    <row r="13" spans="1:13" x14ac:dyDescent="0.25">
      <c r="A13" s="57" t="s">
        <v>16</v>
      </c>
      <c r="B13" s="58" t="s">
        <v>178</v>
      </c>
      <c r="C13" s="85">
        <v>65005677.969999999</v>
      </c>
      <c r="D13" s="85">
        <v>1660370.07</v>
      </c>
      <c r="E13" s="85">
        <v>45580902.450000003</v>
      </c>
      <c r="F13" s="85">
        <v>0</v>
      </c>
      <c r="G13" s="85">
        <v>45580902.450000003</v>
      </c>
      <c r="H13" s="85">
        <v>65005677.969999999</v>
      </c>
      <c r="I13" s="143">
        <f t="shared" ref="I13:I20" si="4">C13*0.1</f>
        <v>6500567.7970000003</v>
      </c>
      <c r="J13" s="81">
        <f t="shared" ref="J13:J20" si="5">SUM(I$12:I$20)</f>
        <v>99698255.800999984</v>
      </c>
      <c r="K13" s="81">
        <f t="shared" ref="K13:K20" si="6">SUM(D$12:D$20)</f>
        <v>19765177.449999999</v>
      </c>
      <c r="L13" s="59">
        <f t="shared" ref="L13:L20" si="7">(J13/K13)^(1/13)-1</f>
        <v>0.13255819359335153</v>
      </c>
    </row>
    <row r="14" spans="1:13" x14ac:dyDescent="0.25">
      <c r="A14" s="57" t="s">
        <v>188</v>
      </c>
      <c r="B14" s="58" t="s">
        <v>187</v>
      </c>
      <c r="C14" s="85">
        <v>221096135.98999998</v>
      </c>
      <c r="D14" s="85">
        <v>4523797.99</v>
      </c>
      <c r="E14" s="85">
        <v>195352057.94999999</v>
      </c>
      <c r="F14" s="85">
        <v>0</v>
      </c>
      <c r="G14" s="85">
        <v>195352057.94999999</v>
      </c>
      <c r="H14" s="85">
        <v>221096135.98999998</v>
      </c>
      <c r="I14" s="143">
        <f t="shared" si="4"/>
        <v>22109613.598999999</v>
      </c>
      <c r="J14" s="81">
        <f t="shared" si="5"/>
        <v>99698255.800999984</v>
      </c>
      <c r="K14" s="81">
        <f t="shared" si="6"/>
        <v>19765177.449999999</v>
      </c>
      <c r="L14" s="59">
        <f t="shared" si="7"/>
        <v>0.13255819359335153</v>
      </c>
    </row>
    <row r="15" spans="1:13" x14ac:dyDescent="0.25">
      <c r="A15" s="57" t="s">
        <v>189</v>
      </c>
      <c r="B15" s="58" t="s">
        <v>187</v>
      </c>
      <c r="C15" s="85">
        <v>122306363.84999999</v>
      </c>
      <c r="D15" s="85">
        <v>3278536.21</v>
      </c>
      <c r="E15" s="85">
        <v>83631722.5</v>
      </c>
      <c r="F15" s="85">
        <v>0</v>
      </c>
      <c r="G15" s="85">
        <v>83631722.5</v>
      </c>
      <c r="H15" s="85">
        <v>122306363.84999999</v>
      </c>
      <c r="I15" s="143">
        <f t="shared" si="4"/>
        <v>12230636.385</v>
      </c>
      <c r="J15" s="81">
        <f t="shared" si="5"/>
        <v>99698255.800999984</v>
      </c>
      <c r="K15" s="81">
        <f t="shared" si="6"/>
        <v>19765177.449999999</v>
      </c>
      <c r="L15" s="59">
        <f t="shared" si="7"/>
        <v>0.13255819359335153</v>
      </c>
    </row>
    <row r="16" spans="1:13" x14ac:dyDescent="0.25">
      <c r="A16" s="57" t="s">
        <v>190</v>
      </c>
      <c r="B16" s="58" t="s">
        <v>187</v>
      </c>
      <c r="C16" s="85">
        <v>89949688.699999988</v>
      </c>
      <c r="D16" s="85">
        <v>332879.45</v>
      </c>
      <c r="E16" s="85">
        <v>87246951.979999989</v>
      </c>
      <c r="F16" s="85">
        <v>0</v>
      </c>
      <c r="G16" s="85">
        <v>87246951.979999989</v>
      </c>
      <c r="H16" s="85">
        <v>89949688.699999988</v>
      </c>
      <c r="I16" s="143">
        <f t="shared" si="4"/>
        <v>8994968.8699999992</v>
      </c>
      <c r="J16" s="81">
        <f t="shared" si="5"/>
        <v>99698255.800999984</v>
      </c>
      <c r="K16" s="81">
        <f t="shared" si="6"/>
        <v>19765177.449999999</v>
      </c>
      <c r="L16" s="59">
        <f t="shared" si="7"/>
        <v>0.13255819359335153</v>
      </c>
    </row>
    <row r="17" spans="1:12" x14ac:dyDescent="0.25">
      <c r="A17" s="57" t="s">
        <v>191</v>
      </c>
      <c r="B17" s="58" t="s">
        <v>187</v>
      </c>
      <c r="C17" s="85">
        <v>54584295.009999998</v>
      </c>
      <c r="D17" s="85">
        <v>1509189.94</v>
      </c>
      <c r="E17" s="85">
        <v>45778948.259999998</v>
      </c>
      <c r="F17" s="85">
        <v>0</v>
      </c>
      <c r="G17" s="85">
        <v>45778948.259999998</v>
      </c>
      <c r="H17" s="85">
        <v>54584295.009999998</v>
      </c>
      <c r="I17" s="143">
        <f t="shared" si="4"/>
        <v>5458429.5010000002</v>
      </c>
      <c r="J17" s="81">
        <f t="shared" si="5"/>
        <v>99698255.800999984</v>
      </c>
      <c r="K17" s="81">
        <f t="shared" si="6"/>
        <v>19765177.449999999</v>
      </c>
      <c r="L17" s="59">
        <f t="shared" si="7"/>
        <v>0.13255819359335153</v>
      </c>
    </row>
    <row r="18" spans="1:12" x14ac:dyDescent="0.25">
      <c r="A18" s="57" t="s">
        <v>192</v>
      </c>
      <c r="B18" s="58" t="s">
        <v>187</v>
      </c>
      <c r="C18" s="85">
        <v>116681763.11</v>
      </c>
      <c r="D18" s="85">
        <v>2703919.3200000003</v>
      </c>
      <c r="E18" s="85">
        <v>70412448.439999998</v>
      </c>
      <c r="F18" s="85">
        <v>0</v>
      </c>
      <c r="G18" s="85">
        <v>70412448.439999998</v>
      </c>
      <c r="H18" s="85">
        <v>116681763.11</v>
      </c>
      <c r="I18" s="143">
        <f t="shared" si="4"/>
        <v>11668176.311000001</v>
      </c>
      <c r="J18" s="81">
        <f t="shared" si="5"/>
        <v>99698255.800999984</v>
      </c>
      <c r="K18" s="81">
        <f t="shared" si="6"/>
        <v>19765177.449999999</v>
      </c>
      <c r="L18" s="59">
        <f t="shared" si="7"/>
        <v>0.13255819359335153</v>
      </c>
    </row>
    <row r="19" spans="1:12" x14ac:dyDescent="0.25">
      <c r="A19" s="57" t="s">
        <v>193</v>
      </c>
      <c r="B19" s="58" t="s">
        <v>187</v>
      </c>
      <c r="C19" s="85">
        <v>96755681.879999995</v>
      </c>
      <c r="D19" s="85">
        <v>2143472.62</v>
      </c>
      <c r="E19" s="85">
        <v>42836422.670000002</v>
      </c>
      <c r="F19" s="85">
        <v>0</v>
      </c>
      <c r="G19" s="85">
        <v>42836422.670000002</v>
      </c>
      <c r="H19" s="85">
        <v>96755681.879999995</v>
      </c>
      <c r="I19" s="143">
        <f t="shared" si="4"/>
        <v>9675568.1879999992</v>
      </c>
      <c r="J19" s="81">
        <f t="shared" si="5"/>
        <v>99698255.800999984</v>
      </c>
      <c r="K19" s="81">
        <f t="shared" si="6"/>
        <v>19765177.449999999</v>
      </c>
      <c r="L19" s="59">
        <f t="shared" si="7"/>
        <v>0.13255819359335153</v>
      </c>
    </row>
    <row r="20" spans="1:12" ht="15.75" thickBot="1" x14ac:dyDescent="0.3">
      <c r="A20" s="60" t="s">
        <v>194</v>
      </c>
      <c r="B20" s="61" t="s">
        <v>187</v>
      </c>
      <c r="C20" s="86">
        <v>77724263.800000012</v>
      </c>
      <c r="D20" s="86">
        <v>836457.85</v>
      </c>
      <c r="E20" s="86">
        <v>43638948.439999998</v>
      </c>
      <c r="F20" s="86">
        <v>0</v>
      </c>
      <c r="G20" s="86">
        <v>43638948.439999998</v>
      </c>
      <c r="H20" s="86">
        <v>77724263.800000012</v>
      </c>
      <c r="I20" s="144">
        <f t="shared" si="4"/>
        <v>7772426.3800000018</v>
      </c>
      <c r="J20" s="141">
        <f t="shared" si="5"/>
        <v>99698255.800999984</v>
      </c>
      <c r="K20" s="141">
        <f t="shared" si="6"/>
        <v>19765177.449999999</v>
      </c>
      <c r="L20" s="62">
        <f t="shared" si="7"/>
        <v>0.13255819359335153</v>
      </c>
    </row>
    <row r="22" spans="1:12" ht="15.75" thickBot="1" x14ac:dyDescent="0.3">
      <c r="A22" s="67" t="s">
        <v>195</v>
      </c>
    </row>
    <row r="23" spans="1:12" ht="105" x14ac:dyDescent="0.25">
      <c r="A23" s="49" t="s">
        <v>1</v>
      </c>
      <c r="B23" s="50" t="s">
        <v>167</v>
      </c>
      <c r="C23" s="51" t="s">
        <v>168</v>
      </c>
      <c r="D23" s="52" t="s">
        <v>169</v>
      </c>
      <c r="E23" s="51" t="s">
        <v>170</v>
      </c>
      <c r="F23" s="53" t="s">
        <v>171</v>
      </c>
      <c r="G23" s="54" t="s">
        <v>172</v>
      </c>
      <c r="H23" s="55" t="s">
        <v>173</v>
      </c>
      <c r="I23" s="55" t="s">
        <v>185</v>
      </c>
      <c r="J23" s="55" t="s">
        <v>175</v>
      </c>
      <c r="K23" s="55" t="s">
        <v>176</v>
      </c>
      <c r="L23" s="56" t="s">
        <v>177</v>
      </c>
    </row>
    <row r="24" spans="1:12" x14ac:dyDescent="0.25">
      <c r="A24" s="57" t="s">
        <v>186</v>
      </c>
      <c r="B24" s="58" t="s">
        <v>187</v>
      </c>
      <c r="C24" s="85">
        <v>152878687.69999999</v>
      </c>
      <c r="D24" s="85">
        <v>2776554</v>
      </c>
      <c r="E24" s="85">
        <v>101421503.38</v>
      </c>
      <c r="F24" s="85">
        <v>0</v>
      </c>
      <c r="G24" s="85">
        <v>101421503.38</v>
      </c>
      <c r="H24" s="85">
        <v>152878687.69999999</v>
      </c>
      <c r="I24" s="142">
        <f>C24*0.1</f>
        <v>15287868.77</v>
      </c>
      <c r="J24" s="149">
        <f>SUM(I$24:I$33)</f>
        <v>110039026.38299999</v>
      </c>
      <c r="K24" s="149">
        <f>SUM(D$24:D$33)</f>
        <v>22195219.68</v>
      </c>
      <c r="L24" s="59">
        <f>(J24/K24)^(1/13)-1</f>
        <v>0.13105477561005041</v>
      </c>
    </row>
    <row r="25" spans="1:12" x14ac:dyDescent="0.25">
      <c r="A25" s="57" t="s">
        <v>16</v>
      </c>
      <c r="B25" s="58" t="s">
        <v>178</v>
      </c>
      <c r="C25" s="85">
        <v>65005677.969999999</v>
      </c>
      <c r="D25" s="85">
        <v>1660370.07</v>
      </c>
      <c r="E25" s="85">
        <v>45580902.450000003</v>
      </c>
      <c r="F25" s="85">
        <v>0</v>
      </c>
      <c r="G25" s="85">
        <v>45580902.450000003</v>
      </c>
      <c r="H25" s="85">
        <v>65005677.969999999</v>
      </c>
      <c r="I25" s="143">
        <f t="shared" ref="I25:I33" si="8">C25*0.1</f>
        <v>6500567.7970000003</v>
      </c>
      <c r="J25" s="150">
        <f t="shared" ref="J25:J33" si="9">SUM(I$24:I$33)</f>
        <v>110039026.38299999</v>
      </c>
      <c r="K25" s="150">
        <f t="shared" ref="K25:K33" si="10">SUM(D$24:D$33)</f>
        <v>22195219.68</v>
      </c>
      <c r="L25" s="59">
        <f t="shared" ref="L25:L33" si="11">(J25/K25)^(1/13)-1</f>
        <v>0.13105477561005041</v>
      </c>
    </row>
    <row r="26" spans="1:12" x14ac:dyDescent="0.25">
      <c r="A26" s="57" t="s">
        <v>188</v>
      </c>
      <c r="B26" s="58" t="s">
        <v>187</v>
      </c>
      <c r="C26" s="85">
        <v>221096135.98999998</v>
      </c>
      <c r="D26" s="85">
        <v>4523797.99</v>
      </c>
      <c r="E26" s="85">
        <v>195352057.94999999</v>
      </c>
      <c r="F26" s="85">
        <v>0</v>
      </c>
      <c r="G26" s="85">
        <v>195352057.94999999</v>
      </c>
      <c r="H26" s="85">
        <v>221096135.98999998</v>
      </c>
      <c r="I26" s="143">
        <f t="shared" si="8"/>
        <v>22109613.598999999</v>
      </c>
      <c r="J26" s="150">
        <f t="shared" si="9"/>
        <v>110039026.38299999</v>
      </c>
      <c r="K26" s="150">
        <f t="shared" si="10"/>
        <v>22195219.68</v>
      </c>
      <c r="L26" s="59">
        <f t="shared" si="11"/>
        <v>0.13105477561005041</v>
      </c>
    </row>
    <row r="27" spans="1:12" x14ac:dyDescent="0.25">
      <c r="A27" s="57" t="s">
        <v>189</v>
      </c>
      <c r="B27" s="58" t="s">
        <v>187</v>
      </c>
      <c r="C27" s="85">
        <v>122306363.84999999</v>
      </c>
      <c r="D27" s="85">
        <v>3278536.21</v>
      </c>
      <c r="E27" s="85">
        <v>83631722.5</v>
      </c>
      <c r="F27" s="85">
        <v>0</v>
      </c>
      <c r="G27" s="85">
        <v>83631722.5</v>
      </c>
      <c r="H27" s="85">
        <v>122306363.84999999</v>
      </c>
      <c r="I27" s="143">
        <f t="shared" si="8"/>
        <v>12230636.385</v>
      </c>
      <c r="J27" s="150">
        <f t="shared" si="9"/>
        <v>110039026.38299999</v>
      </c>
      <c r="K27" s="150">
        <f t="shared" si="10"/>
        <v>22195219.68</v>
      </c>
      <c r="L27" s="59">
        <f t="shared" si="11"/>
        <v>0.13105477561005041</v>
      </c>
    </row>
    <row r="28" spans="1:12" x14ac:dyDescent="0.25">
      <c r="A28" s="57" t="s">
        <v>190</v>
      </c>
      <c r="B28" s="58" t="s">
        <v>187</v>
      </c>
      <c r="C28" s="85">
        <v>89949688.699999988</v>
      </c>
      <c r="D28" s="85">
        <v>332879.45</v>
      </c>
      <c r="E28" s="85">
        <v>87246951.979999989</v>
      </c>
      <c r="F28" s="85">
        <v>0</v>
      </c>
      <c r="G28" s="85">
        <v>87246951.979999989</v>
      </c>
      <c r="H28" s="85">
        <v>89949688.699999988</v>
      </c>
      <c r="I28" s="143">
        <f t="shared" si="8"/>
        <v>8994968.8699999992</v>
      </c>
      <c r="J28" s="150">
        <f t="shared" si="9"/>
        <v>110039026.38299999</v>
      </c>
      <c r="K28" s="150">
        <f t="shared" si="10"/>
        <v>22195219.68</v>
      </c>
      <c r="L28" s="59">
        <f t="shared" si="11"/>
        <v>0.13105477561005041</v>
      </c>
    </row>
    <row r="29" spans="1:12" x14ac:dyDescent="0.25">
      <c r="A29" s="57" t="s">
        <v>191</v>
      </c>
      <c r="B29" s="58" t="s">
        <v>187</v>
      </c>
      <c r="C29" s="85">
        <v>54584295.009999998</v>
      </c>
      <c r="D29" s="85">
        <v>1509189.94</v>
      </c>
      <c r="E29" s="85">
        <v>45778948.259999998</v>
      </c>
      <c r="F29" s="85">
        <v>0</v>
      </c>
      <c r="G29" s="85">
        <v>45778948.259999998</v>
      </c>
      <c r="H29" s="85">
        <v>54584295.009999998</v>
      </c>
      <c r="I29" s="143">
        <f t="shared" si="8"/>
        <v>5458429.5010000002</v>
      </c>
      <c r="J29" s="150">
        <f t="shared" si="9"/>
        <v>110039026.38299999</v>
      </c>
      <c r="K29" s="150">
        <f t="shared" si="10"/>
        <v>22195219.68</v>
      </c>
      <c r="L29" s="59">
        <f t="shared" si="11"/>
        <v>0.13105477561005041</v>
      </c>
    </row>
    <row r="30" spans="1:12" x14ac:dyDescent="0.25">
      <c r="A30" s="57" t="s">
        <v>192</v>
      </c>
      <c r="B30" s="58" t="s">
        <v>187</v>
      </c>
      <c r="C30" s="85">
        <v>116681763.11</v>
      </c>
      <c r="D30" s="85">
        <v>2703919.3200000003</v>
      </c>
      <c r="E30" s="85">
        <v>70412448.439999998</v>
      </c>
      <c r="F30" s="85">
        <v>0</v>
      </c>
      <c r="G30" s="85">
        <v>70412448.439999998</v>
      </c>
      <c r="H30" s="85">
        <v>116681763.11</v>
      </c>
      <c r="I30" s="143">
        <f t="shared" si="8"/>
        <v>11668176.311000001</v>
      </c>
      <c r="J30" s="150">
        <f t="shared" si="9"/>
        <v>110039026.38299999</v>
      </c>
      <c r="K30" s="150">
        <f t="shared" si="10"/>
        <v>22195219.68</v>
      </c>
      <c r="L30" s="59">
        <f t="shared" si="11"/>
        <v>0.13105477561005041</v>
      </c>
    </row>
    <row r="31" spans="1:12" x14ac:dyDescent="0.25">
      <c r="A31" s="57" t="s">
        <v>193</v>
      </c>
      <c r="B31" s="58" t="s">
        <v>187</v>
      </c>
      <c r="C31" s="85">
        <v>96755681.879999995</v>
      </c>
      <c r="D31" s="85">
        <v>2143472.62</v>
      </c>
      <c r="E31" s="85">
        <v>42836422.670000002</v>
      </c>
      <c r="F31" s="85">
        <v>0</v>
      </c>
      <c r="G31" s="85">
        <v>42836422.670000002</v>
      </c>
      <c r="H31" s="85">
        <v>96755681.879999995</v>
      </c>
      <c r="I31" s="143">
        <f t="shared" si="8"/>
        <v>9675568.1879999992</v>
      </c>
      <c r="J31" s="150">
        <f t="shared" si="9"/>
        <v>110039026.38299999</v>
      </c>
      <c r="K31" s="150">
        <f t="shared" si="10"/>
        <v>22195219.68</v>
      </c>
      <c r="L31" s="59">
        <f t="shared" si="11"/>
        <v>0.13105477561005041</v>
      </c>
    </row>
    <row r="32" spans="1:12" x14ac:dyDescent="0.25">
      <c r="A32" s="57" t="s">
        <v>194</v>
      </c>
      <c r="B32" s="58" t="s">
        <v>187</v>
      </c>
      <c r="C32" s="85">
        <v>77724263.800000012</v>
      </c>
      <c r="D32" s="85">
        <v>836457.85</v>
      </c>
      <c r="E32" s="85">
        <v>43638948.439999998</v>
      </c>
      <c r="F32" s="85">
        <v>0</v>
      </c>
      <c r="G32" s="85">
        <v>43638948.439999998</v>
      </c>
      <c r="H32" s="85">
        <v>77724263.800000012</v>
      </c>
      <c r="I32" s="143">
        <f t="shared" si="8"/>
        <v>7772426.3800000018</v>
      </c>
      <c r="J32" s="150">
        <f t="shared" si="9"/>
        <v>110039026.38299999</v>
      </c>
      <c r="K32" s="150">
        <f t="shared" si="10"/>
        <v>22195219.68</v>
      </c>
      <c r="L32" s="59">
        <f t="shared" si="11"/>
        <v>0.13105477561005041</v>
      </c>
    </row>
    <row r="33" spans="1:12" ht="15.75" thickBot="1" x14ac:dyDescent="0.3">
      <c r="A33" s="60" t="s">
        <v>180</v>
      </c>
      <c r="B33" s="61" t="s">
        <v>178</v>
      </c>
      <c r="C33" s="86">
        <v>103407705.81999999</v>
      </c>
      <c r="D33" s="86">
        <v>2430042.23</v>
      </c>
      <c r="E33" s="86">
        <v>83015472.090000004</v>
      </c>
      <c r="F33" s="86">
        <v>0</v>
      </c>
      <c r="G33" s="86">
        <v>83015472.090000004</v>
      </c>
      <c r="H33" s="86">
        <v>103407705.81999999</v>
      </c>
      <c r="I33" s="144">
        <f t="shared" si="8"/>
        <v>10340770.582</v>
      </c>
      <c r="J33" s="151">
        <f t="shared" si="9"/>
        <v>110039026.38299999</v>
      </c>
      <c r="K33" s="151">
        <f t="shared" si="10"/>
        <v>22195219.68</v>
      </c>
      <c r="L33" s="62">
        <f t="shared" si="11"/>
        <v>0.13105477561005041</v>
      </c>
    </row>
    <row r="38" spans="1:12" x14ac:dyDescent="0.25">
      <c r="A38" t="s">
        <v>196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8"/>
  <sheetViews>
    <sheetView topLeftCell="C1" workbookViewId="0">
      <selection activeCell="I17" sqref="I17"/>
    </sheetView>
  </sheetViews>
  <sheetFormatPr defaultRowHeight="15" x14ac:dyDescent="0.25"/>
  <cols>
    <col min="1" max="1" width="30" bestFit="1" customWidth="1"/>
    <col min="2" max="2" width="27.42578125" customWidth="1"/>
    <col min="3" max="3" width="27.28515625" bestFit="1" customWidth="1"/>
    <col min="4" max="8" width="13.28515625" bestFit="1" customWidth="1"/>
    <col min="9" max="9" width="13.7109375" customWidth="1"/>
    <col min="10" max="10" width="13.28515625" bestFit="1" customWidth="1"/>
    <col min="11" max="11" width="13" customWidth="1"/>
    <col min="12" max="15" width="13.28515625" bestFit="1" customWidth="1"/>
    <col min="16" max="16" width="10.140625" bestFit="1" customWidth="1"/>
    <col min="17" max="17" width="11.140625" bestFit="1" customWidth="1"/>
    <col min="21" max="21" width="32.85546875" customWidth="1"/>
    <col min="22" max="22" width="15" bestFit="1" customWidth="1"/>
    <col min="23" max="31" width="12.7109375" bestFit="1" customWidth="1"/>
    <col min="43" max="43" width="10.140625" bestFit="1" customWidth="1"/>
  </cols>
  <sheetData>
    <row r="1" spans="1:15" x14ac:dyDescent="0.25">
      <c r="A1" t="s">
        <v>213</v>
      </c>
      <c r="B1" s="84" t="s">
        <v>212</v>
      </c>
    </row>
    <row r="2" spans="1:15" ht="45" x14ac:dyDescent="0.25">
      <c r="B2" s="68" t="s">
        <v>197</v>
      </c>
      <c r="C2" s="68" t="s">
        <v>198</v>
      </c>
      <c r="D2" s="69" t="s">
        <v>199</v>
      </c>
      <c r="G2" s="254" t="s">
        <v>200</v>
      </c>
      <c r="H2" s="255"/>
      <c r="I2" s="255"/>
      <c r="J2" s="79" t="s">
        <v>177</v>
      </c>
      <c r="K2" s="80" t="s">
        <v>201</v>
      </c>
    </row>
    <row r="3" spans="1:15" x14ac:dyDescent="0.25">
      <c r="B3" s="70" t="s">
        <v>202</v>
      </c>
      <c r="C3" s="70" t="s">
        <v>203</v>
      </c>
      <c r="D3" s="71">
        <v>70479.199999999997</v>
      </c>
      <c r="G3" s="256" t="s">
        <v>211</v>
      </c>
      <c r="H3" s="257"/>
      <c r="I3" s="257"/>
      <c r="J3" s="3">
        <f>'RE Growth Rate (Slide 19) '!L3</f>
        <v>8.3486858853496049E-2</v>
      </c>
      <c r="K3" s="81">
        <f>'RE Growth Rate (Slide 19) '!I3</f>
        <v>13001135.594000001</v>
      </c>
    </row>
    <row r="4" spans="1:15" x14ac:dyDescent="0.25">
      <c r="B4" s="70" t="s">
        <v>202</v>
      </c>
      <c r="C4" s="70" t="s">
        <v>204</v>
      </c>
      <c r="D4" s="71">
        <v>1589890.87</v>
      </c>
      <c r="G4" s="256" t="s">
        <v>205</v>
      </c>
      <c r="H4" s="257"/>
      <c r="I4" s="257"/>
      <c r="J4" s="3">
        <f>'RE Growth Rate (Slide 19) '!L13</f>
        <v>0.13255819359335153</v>
      </c>
      <c r="K4" s="81">
        <f>'RE Growth Rate (Slide 19) '!I13</f>
        <v>6500567.7970000003</v>
      </c>
    </row>
    <row r="5" spans="1:15" x14ac:dyDescent="0.25">
      <c r="C5" t="s">
        <v>206</v>
      </c>
      <c r="D5" s="2">
        <f>SUM(D3:D4)</f>
        <v>1660370.07</v>
      </c>
      <c r="G5" s="258" t="s">
        <v>209</v>
      </c>
      <c r="H5" s="259"/>
      <c r="I5" s="259"/>
      <c r="J5" s="82">
        <f>'RE Growth Rate (Slide 19) '!L25</f>
        <v>0.13105477561005041</v>
      </c>
      <c r="K5" s="83">
        <f>'RE Growth Rate (Slide 19) '!I25</f>
        <v>6500567.7970000003</v>
      </c>
    </row>
    <row r="7" spans="1:15" x14ac:dyDescent="0.25">
      <c r="B7" t="s">
        <v>207</v>
      </c>
    </row>
    <row r="8" spans="1:15" ht="60" x14ac:dyDescent="0.25">
      <c r="A8" s="73" t="s">
        <v>208</v>
      </c>
      <c r="B8" s="73">
        <v>2012</v>
      </c>
      <c r="C8" s="73">
        <v>2017</v>
      </c>
      <c r="D8" s="73">
        <v>2018</v>
      </c>
      <c r="E8" s="73">
        <v>2019</v>
      </c>
      <c r="F8" s="75" t="s">
        <v>114</v>
      </c>
      <c r="G8" s="72" t="s">
        <v>115</v>
      </c>
      <c r="H8" s="72" t="s">
        <v>116</v>
      </c>
      <c r="I8" s="72" t="s">
        <v>117</v>
      </c>
      <c r="J8" s="72" t="s">
        <v>118</v>
      </c>
      <c r="K8" s="72" t="s">
        <v>119</v>
      </c>
      <c r="L8" s="72" t="s">
        <v>120</v>
      </c>
      <c r="M8" s="72" t="s">
        <v>121</v>
      </c>
      <c r="N8" s="72" t="s">
        <v>122</v>
      </c>
      <c r="O8" s="72" t="s">
        <v>123</v>
      </c>
    </row>
    <row r="9" spans="1:15" x14ac:dyDescent="0.25">
      <c r="A9" s="73" t="s">
        <v>210</v>
      </c>
      <c r="B9" s="76">
        <f>D5</f>
        <v>1660370.07</v>
      </c>
      <c r="C9" s="77">
        <f>MIN((B9*(1+$J3)),K3)</f>
        <v>1798989.1516786595</v>
      </c>
      <c r="D9" s="77">
        <f t="shared" ref="D9:O9" si="0">MIN((C9*(1+$J3)),L3)</f>
        <v>1949181.1050638263</v>
      </c>
      <c r="E9" s="77">
        <f t="shared" si="0"/>
        <v>2111912.1128621916</v>
      </c>
      <c r="F9" s="78">
        <f t="shared" si="0"/>
        <v>2288229.0213397061</v>
      </c>
      <c r="G9" s="78">
        <f t="shared" si="0"/>
        <v>2479266.0746687674</v>
      </c>
      <c r="H9" s="78">
        <f t="shared" si="0"/>
        <v>2686252.2115048999</v>
      </c>
      <c r="I9" s="78">
        <f t="shared" si="0"/>
        <v>2910518.9707317012</v>
      </c>
      <c r="J9" s="78">
        <f t="shared" si="0"/>
        <v>3153509.0572316013</v>
      </c>
      <c r="K9" s="78">
        <f t="shared" si="0"/>
        <v>3416785.6227859175</v>
      </c>
      <c r="L9" s="78">
        <f t="shared" si="0"/>
        <v>3702042.3218080997</v>
      </c>
      <c r="M9" s="78">
        <f t="shared" si="0"/>
        <v>4011114.2065985613</v>
      </c>
      <c r="N9" s="78">
        <f t="shared" si="0"/>
        <v>4345989.5322101079</v>
      </c>
      <c r="O9" s="78">
        <f t="shared" si="0"/>
        <v>4708822.5468645049</v>
      </c>
    </row>
    <row r="10" spans="1:15" x14ac:dyDescent="0.25">
      <c r="A10" s="73" t="s">
        <v>205</v>
      </c>
      <c r="B10" s="76">
        <f>D5</f>
        <v>1660370.07</v>
      </c>
      <c r="C10" s="77">
        <f>MIN((B10*(1+$J4)),$K$4)</f>
        <v>1880465.7271756667</v>
      </c>
      <c r="D10" s="77">
        <f t="shared" ref="D10:O11" si="1">MIN((C10*(1+$J4)),$K$4)</f>
        <v>2129736.8670842815</v>
      </c>
      <c r="E10" s="77">
        <f t="shared" si="1"/>
        <v>2412050.9390141377</v>
      </c>
      <c r="F10" s="78">
        <f t="shared" si="1"/>
        <v>2731788.0543449991</v>
      </c>
      <c r="G10" s="78">
        <f t="shared" si="1"/>
        <v>3093908.9441088685</v>
      </c>
      <c r="H10" s="78">
        <f t="shared" si="1"/>
        <v>3504031.9248822536</v>
      </c>
      <c r="I10" s="78">
        <f t="shared" si="1"/>
        <v>3968520.0671380796</v>
      </c>
      <c r="J10" s="78">
        <f t="shared" si="1"/>
        <v>4494579.9184768694</v>
      </c>
      <c r="K10" s="78">
        <f t="shared" si="1"/>
        <v>5090373.3134311168</v>
      </c>
      <c r="L10" s="78">
        <f t="shared" si="1"/>
        <v>5765144.0045753494</v>
      </c>
      <c r="M10" s="78">
        <f t="shared" si="1"/>
        <v>6500567.7970000003</v>
      </c>
      <c r="N10" s="78">
        <f t="shared" si="1"/>
        <v>6500567.7970000003</v>
      </c>
      <c r="O10" s="78">
        <f t="shared" si="1"/>
        <v>6500567.7970000003</v>
      </c>
    </row>
    <row r="11" spans="1:15" ht="15" customHeight="1" x14ac:dyDescent="0.25">
      <c r="A11" s="73" t="s">
        <v>209</v>
      </c>
      <c r="B11" s="76">
        <f>D5</f>
        <v>1660370.07</v>
      </c>
      <c r="C11" s="77">
        <f>MIN((B11*(1+$J5)),$K$4)</f>
        <v>1877969.4969534937</v>
      </c>
      <c r="D11" s="77">
        <f t="shared" si="1"/>
        <v>2124086.3679792532</v>
      </c>
      <c r="E11" s="77">
        <f t="shared" si="1"/>
        <v>2402458.0303111412</v>
      </c>
      <c r="F11" s="78">
        <f t="shared" si="1"/>
        <v>2717311.6283861315</v>
      </c>
      <c r="G11" s="78">
        <f t="shared" si="1"/>
        <v>3073428.2941068565</v>
      </c>
      <c r="H11" s="78">
        <f t="shared" si="1"/>
        <v>3476215.7495446107</v>
      </c>
      <c r="I11" s="78">
        <f t="shared" si="1"/>
        <v>3931790.4245733027</v>
      </c>
      <c r="J11" s="78">
        <f t="shared" si="1"/>
        <v>4447070.3364115022</v>
      </c>
      <c r="K11" s="78">
        <f t="shared" si="1"/>
        <v>5029880.141472023</v>
      </c>
      <c r="L11" s="78">
        <f t="shared" si="1"/>
        <v>5689069.9547580872</v>
      </c>
      <c r="M11" s="78">
        <f t="shared" si="1"/>
        <v>6434649.7411087882</v>
      </c>
      <c r="N11" s="78">
        <f t="shared" si="1"/>
        <v>6500567.7970000003</v>
      </c>
      <c r="O11" s="78">
        <f t="shared" si="1"/>
        <v>6500567.7970000003</v>
      </c>
    </row>
    <row r="18" spans="21:21" x14ac:dyDescent="0.25">
      <c r="U18" s="74"/>
    </row>
  </sheetData>
  <mergeCells count="4">
    <mergeCell ref="G2:I2"/>
    <mergeCell ref="G3:I3"/>
    <mergeCell ref="G4:I4"/>
    <mergeCell ref="G5:I5"/>
  </mergeCells>
  <hyperlinks>
    <hyperlink ref="B1" r:id="rId1" display="http://www.eia.gov/electricity/data/state/annual_generation_state.xls"/>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54"/>
  <sheetViews>
    <sheetView workbookViewId="0">
      <selection activeCell="S16" sqref="S16"/>
    </sheetView>
  </sheetViews>
  <sheetFormatPr defaultRowHeight="15" x14ac:dyDescent="0.25"/>
  <cols>
    <col min="1" max="1" width="8.85546875" style="172" bestFit="1" customWidth="1"/>
    <col min="2" max="2" width="5.5703125" style="172" bestFit="1" customWidth="1"/>
    <col min="3" max="3" width="23.42578125" style="172" bestFit="1" customWidth="1"/>
    <col min="4" max="4" width="6" style="172" bestFit="1" customWidth="1"/>
    <col min="5" max="5" width="8.28515625" style="172" bestFit="1" customWidth="1"/>
    <col min="6" max="6" width="5" style="172" bestFit="1" customWidth="1"/>
    <col min="7" max="7" width="6.7109375" style="172" bestFit="1" customWidth="1"/>
    <col min="8" max="8" width="9" style="172" bestFit="1" customWidth="1"/>
    <col min="9" max="9" width="10" style="172" bestFit="1" customWidth="1"/>
    <col min="10" max="10" width="8.85546875" style="172" bestFit="1" customWidth="1"/>
    <col min="11" max="13" width="9.140625" style="172"/>
    <col min="14" max="14" width="8.7109375" style="172" bestFit="1" customWidth="1"/>
    <col min="15" max="15" width="13.42578125" style="172" bestFit="1" customWidth="1"/>
    <col min="16" max="16" width="8.42578125" style="172" bestFit="1" customWidth="1"/>
    <col min="17" max="17" width="6.42578125" style="172" bestFit="1" customWidth="1"/>
    <col min="18" max="16384" width="9.140625" style="172"/>
  </cols>
  <sheetData>
    <row r="1" spans="1:17" ht="105" x14ac:dyDescent="0.25">
      <c r="A1" s="173" t="s">
        <v>0</v>
      </c>
      <c r="B1" s="173" t="s">
        <v>1</v>
      </c>
      <c r="C1" s="173" t="s">
        <v>2</v>
      </c>
      <c r="D1" s="174" t="s">
        <v>3</v>
      </c>
      <c r="E1" s="175" t="s">
        <v>4</v>
      </c>
      <c r="F1" s="176" t="s">
        <v>5</v>
      </c>
      <c r="G1" s="176" t="s">
        <v>6</v>
      </c>
      <c r="H1" s="174" t="s">
        <v>7</v>
      </c>
      <c r="I1" s="178" t="s">
        <v>8</v>
      </c>
      <c r="J1" s="179" t="s">
        <v>9</v>
      </c>
      <c r="K1" s="178" t="s">
        <v>228</v>
      </c>
      <c r="L1" s="178" t="s">
        <v>229</v>
      </c>
      <c r="M1" s="178" t="s">
        <v>10</v>
      </c>
      <c r="N1" s="176" t="s">
        <v>11</v>
      </c>
      <c r="O1" s="176" t="s">
        <v>12</v>
      </c>
      <c r="P1" s="176" t="s">
        <v>13</v>
      </c>
      <c r="Q1" s="176" t="s">
        <v>14</v>
      </c>
    </row>
    <row r="2" spans="1:17" x14ac:dyDescent="0.25">
      <c r="A2" s="172" t="s">
        <v>15</v>
      </c>
      <c r="B2" s="180" t="s">
        <v>16</v>
      </c>
      <c r="C2" s="180" t="s">
        <v>17</v>
      </c>
      <c r="D2" s="180">
        <v>6138</v>
      </c>
      <c r="E2" s="180" t="s">
        <v>18</v>
      </c>
      <c r="F2" s="180" t="s">
        <v>19</v>
      </c>
      <c r="G2" s="180" t="s">
        <v>20</v>
      </c>
      <c r="H2" s="180">
        <v>558</v>
      </c>
      <c r="I2" s="181">
        <v>2828214</v>
      </c>
      <c r="L2" s="181">
        <f t="shared" ref="L2:L24" si="0">I2</f>
        <v>2828214</v>
      </c>
      <c r="M2" s="181">
        <v>3042812.9849999999</v>
      </c>
      <c r="O2" s="182" t="s">
        <v>21</v>
      </c>
      <c r="P2" s="180" t="s">
        <v>22</v>
      </c>
      <c r="Q2" s="180" t="s">
        <v>23</v>
      </c>
    </row>
    <row r="3" spans="1:17" x14ac:dyDescent="0.25">
      <c r="A3" s="172" t="s">
        <v>15</v>
      </c>
      <c r="B3" s="180" t="s">
        <v>16</v>
      </c>
      <c r="C3" s="180" t="s">
        <v>24</v>
      </c>
      <c r="D3" s="180">
        <v>6641</v>
      </c>
      <c r="E3" s="180" t="s">
        <v>18</v>
      </c>
      <c r="F3" s="180" t="s">
        <v>19</v>
      </c>
      <c r="G3" s="180" t="s">
        <v>20</v>
      </c>
      <c r="H3" s="180">
        <v>850</v>
      </c>
      <c r="I3" s="181">
        <v>5166836</v>
      </c>
      <c r="L3" s="181">
        <f t="shared" si="0"/>
        <v>5166836</v>
      </c>
      <c r="M3" s="181">
        <v>5574908.5580000002</v>
      </c>
      <c r="O3" s="182" t="s">
        <v>21</v>
      </c>
      <c r="P3" s="180" t="s">
        <v>22</v>
      </c>
      <c r="Q3" s="180" t="s">
        <v>23</v>
      </c>
    </row>
    <row r="4" spans="1:17" x14ac:dyDescent="0.25">
      <c r="A4" s="172" t="s">
        <v>15</v>
      </c>
      <c r="B4" s="180" t="s">
        <v>16</v>
      </c>
      <c r="C4" s="180" t="s">
        <v>24</v>
      </c>
      <c r="D4" s="180">
        <v>6641</v>
      </c>
      <c r="E4" s="180" t="s">
        <v>25</v>
      </c>
      <c r="F4" s="180" t="s">
        <v>19</v>
      </c>
      <c r="G4" s="180" t="s">
        <v>20</v>
      </c>
      <c r="H4" s="180">
        <v>850</v>
      </c>
      <c r="I4" s="181">
        <v>6223253</v>
      </c>
      <c r="L4" s="181">
        <f t="shared" si="0"/>
        <v>6223253</v>
      </c>
      <c r="M4" s="181">
        <v>6779345.568</v>
      </c>
      <c r="O4" s="182" t="s">
        <v>21</v>
      </c>
      <c r="P4" s="180" t="s">
        <v>22</v>
      </c>
      <c r="Q4" s="180" t="s">
        <v>23</v>
      </c>
    </row>
    <row r="5" spans="1:17" x14ac:dyDescent="0.25">
      <c r="A5" s="172" t="s">
        <v>15</v>
      </c>
      <c r="B5" s="180" t="s">
        <v>16</v>
      </c>
      <c r="C5" s="180" t="s">
        <v>26</v>
      </c>
      <c r="D5" s="180">
        <v>6009</v>
      </c>
      <c r="E5" s="180" t="s">
        <v>18</v>
      </c>
      <c r="F5" s="180" t="s">
        <v>19</v>
      </c>
      <c r="G5" s="180" t="s">
        <v>20</v>
      </c>
      <c r="H5" s="180">
        <v>850</v>
      </c>
      <c r="I5" s="181">
        <v>5160991</v>
      </c>
      <c r="L5" s="181">
        <f t="shared" si="0"/>
        <v>5160991</v>
      </c>
      <c r="M5" s="181">
        <v>5524168.7110000001</v>
      </c>
      <c r="O5" s="182" t="s">
        <v>21</v>
      </c>
      <c r="P5" s="180" t="s">
        <v>22</v>
      </c>
      <c r="Q5" s="180" t="s">
        <v>23</v>
      </c>
    </row>
    <row r="6" spans="1:17" x14ac:dyDescent="0.25">
      <c r="A6" s="172" t="s">
        <v>15</v>
      </c>
      <c r="B6" s="180" t="s">
        <v>16</v>
      </c>
      <c r="C6" s="180" t="s">
        <v>26</v>
      </c>
      <c r="D6" s="180">
        <v>6009</v>
      </c>
      <c r="E6" s="180" t="s">
        <v>25</v>
      </c>
      <c r="F6" s="180" t="s">
        <v>19</v>
      </c>
      <c r="G6" s="180" t="s">
        <v>20</v>
      </c>
      <c r="H6" s="180">
        <v>850</v>
      </c>
      <c r="I6" s="181">
        <v>5641915</v>
      </c>
      <c r="L6" s="181">
        <f t="shared" si="0"/>
        <v>5641915</v>
      </c>
      <c r="M6" s="181">
        <v>5921449.0060000001</v>
      </c>
      <c r="O6" s="182" t="s">
        <v>21</v>
      </c>
      <c r="P6" s="180" t="s">
        <v>22</v>
      </c>
      <c r="Q6" s="180" t="s">
        <v>23</v>
      </c>
    </row>
    <row r="7" spans="1:17" x14ac:dyDescent="0.25">
      <c r="A7" s="172" t="s">
        <v>27</v>
      </c>
      <c r="B7" s="180" t="s">
        <v>16</v>
      </c>
      <c r="C7" s="180" t="s">
        <v>28</v>
      </c>
      <c r="D7" s="180">
        <v>55340</v>
      </c>
      <c r="E7" s="180" t="s">
        <v>29</v>
      </c>
      <c r="F7" s="180" t="s">
        <v>30</v>
      </c>
      <c r="G7" s="180" t="s">
        <v>31</v>
      </c>
      <c r="H7" s="180">
        <v>199</v>
      </c>
      <c r="I7" s="181">
        <v>98987.992636229756</v>
      </c>
      <c r="L7" s="181">
        <f t="shared" si="0"/>
        <v>98987.992636229756</v>
      </c>
      <c r="M7" s="181">
        <v>48902.973938144329</v>
      </c>
      <c r="O7" s="182" t="s">
        <v>21</v>
      </c>
      <c r="P7" s="180" t="s">
        <v>22</v>
      </c>
      <c r="Q7" s="180" t="s">
        <v>23</v>
      </c>
    </row>
    <row r="8" spans="1:17" x14ac:dyDescent="0.25">
      <c r="A8" s="172" t="s">
        <v>27</v>
      </c>
      <c r="B8" s="180" t="s">
        <v>16</v>
      </c>
      <c r="C8" s="180" t="s">
        <v>28</v>
      </c>
      <c r="D8" s="180">
        <v>55340</v>
      </c>
      <c r="E8" s="180" t="s">
        <v>32</v>
      </c>
      <c r="F8" s="180" t="s">
        <v>30</v>
      </c>
      <c r="G8" s="180" t="s">
        <v>31</v>
      </c>
      <c r="H8" s="180">
        <v>199</v>
      </c>
      <c r="I8" s="181">
        <v>98987.992636229756</v>
      </c>
      <c r="L8" s="181">
        <f t="shared" si="0"/>
        <v>98987.992636229756</v>
      </c>
      <c r="M8" s="181">
        <v>48902.973938144329</v>
      </c>
      <c r="O8" s="182" t="s">
        <v>21</v>
      </c>
      <c r="P8" s="180" t="s">
        <v>22</v>
      </c>
      <c r="Q8" s="180" t="s">
        <v>23</v>
      </c>
    </row>
    <row r="9" spans="1:17" x14ac:dyDescent="0.25">
      <c r="A9" s="172" t="s">
        <v>27</v>
      </c>
      <c r="B9" s="180" t="s">
        <v>16</v>
      </c>
      <c r="C9" s="180" t="s">
        <v>28</v>
      </c>
      <c r="D9" s="180">
        <v>55340</v>
      </c>
      <c r="E9" s="180" t="s">
        <v>33</v>
      </c>
      <c r="F9" s="180" t="s">
        <v>30</v>
      </c>
      <c r="G9" s="180" t="s">
        <v>34</v>
      </c>
      <c r="H9" s="180">
        <v>281</v>
      </c>
      <c r="I9" s="181">
        <v>139777.01472754049</v>
      </c>
      <c r="L9" s="181">
        <f t="shared" si="0"/>
        <v>139777.01472754049</v>
      </c>
      <c r="M9" s="181">
        <v>69053.948123711336</v>
      </c>
      <c r="O9" s="182" t="s">
        <v>21</v>
      </c>
      <c r="P9" s="180" t="s">
        <v>22</v>
      </c>
      <c r="Q9" s="180" t="s">
        <v>23</v>
      </c>
    </row>
    <row r="10" spans="1:17" x14ac:dyDescent="0.25">
      <c r="A10" s="172" t="s">
        <v>27</v>
      </c>
      <c r="B10" s="180" t="s">
        <v>16</v>
      </c>
      <c r="C10" s="180" t="s">
        <v>35</v>
      </c>
      <c r="D10" s="180">
        <v>55221</v>
      </c>
      <c r="E10" s="180" t="s">
        <v>36</v>
      </c>
      <c r="F10" s="180" t="s">
        <v>30</v>
      </c>
      <c r="G10" s="180" t="s">
        <v>31</v>
      </c>
      <c r="H10" s="180">
        <v>51</v>
      </c>
      <c r="I10" s="181">
        <v>13653.027522935779</v>
      </c>
      <c r="L10" s="181">
        <f t="shared" si="0"/>
        <v>13653.027522935779</v>
      </c>
      <c r="M10" s="181">
        <v>6716.2240283569645</v>
      </c>
      <c r="O10" s="182" t="s">
        <v>21</v>
      </c>
      <c r="P10" s="180" t="s">
        <v>22</v>
      </c>
      <c r="Q10" s="180" t="s">
        <v>23</v>
      </c>
    </row>
    <row r="11" spans="1:17" x14ac:dyDescent="0.25">
      <c r="A11" s="172" t="s">
        <v>27</v>
      </c>
      <c r="B11" s="180" t="s">
        <v>16</v>
      </c>
      <c r="C11" s="180" t="s">
        <v>35</v>
      </c>
      <c r="D11" s="180">
        <v>55221</v>
      </c>
      <c r="E11" s="180" t="s">
        <v>37</v>
      </c>
      <c r="F11" s="180" t="s">
        <v>30</v>
      </c>
      <c r="G11" s="180" t="s">
        <v>31</v>
      </c>
      <c r="H11" s="180">
        <v>51</v>
      </c>
      <c r="I11" s="181">
        <v>13653.027522935779</v>
      </c>
      <c r="L11" s="181">
        <f t="shared" si="0"/>
        <v>13653.027522935779</v>
      </c>
      <c r="M11" s="181">
        <v>6716.2240283569645</v>
      </c>
      <c r="O11" s="182" t="s">
        <v>21</v>
      </c>
      <c r="P11" s="180" t="s">
        <v>22</v>
      </c>
      <c r="Q11" s="180" t="s">
        <v>23</v>
      </c>
    </row>
    <row r="12" spans="1:17" x14ac:dyDescent="0.25">
      <c r="A12" s="172" t="s">
        <v>27</v>
      </c>
      <c r="B12" s="180" t="s">
        <v>16</v>
      </c>
      <c r="C12" s="180" t="s">
        <v>35</v>
      </c>
      <c r="D12" s="180">
        <v>55221</v>
      </c>
      <c r="E12" s="180" t="s">
        <v>38</v>
      </c>
      <c r="F12" s="180" t="s">
        <v>30</v>
      </c>
      <c r="G12" s="180" t="s">
        <v>31</v>
      </c>
      <c r="H12" s="180">
        <v>51</v>
      </c>
      <c r="I12" s="181">
        <v>13653.027522935779</v>
      </c>
      <c r="L12" s="181">
        <f t="shared" si="0"/>
        <v>13653.027522935779</v>
      </c>
      <c r="M12" s="181">
        <v>6716.2240283569645</v>
      </c>
      <c r="O12" s="182" t="s">
        <v>21</v>
      </c>
      <c r="P12" s="180" t="s">
        <v>22</v>
      </c>
      <c r="Q12" s="180" t="s">
        <v>23</v>
      </c>
    </row>
    <row r="13" spans="1:17" x14ac:dyDescent="0.25">
      <c r="A13" s="172" t="s">
        <v>27</v>
      </c>
      <c r="B13" s="180" t="s">
        <v>16</v>
      </c>
      <c r="C13" s="180" t="s">
        <v>35</v>
      </c>
      <c r="D13" s="180">
        <v>55221</v>
      </c>
      <c r="E13" s="180" t="s">
        <v>39</v>
      </c>
      <c r="F13" s="180" t="s">
        <v>30</v>
      </c>
      <c r="G13" s="180" t="s">
        <v>31</v>
      </c>
      <c r="H13" s="180">
        <v>51</v>
      </c>
      <c r="I13" s="181">
        <v>13653.027522935779</v>
      </c>
      <c r="L13" s="181">
        <f t="shared" si="0"/>
        <v>13653.027522935779</v>
      </c>
      <c r="M13" s="181">
        <v>6716.2240283569645</v>
      </c>
      <c r="O13" s="182" t="s">
        <v>21</v>
      </c>
      <c r="P13" s="180" t="s">
        <v>22</v>
      </c>
      <c r="Q13" s="180" t="s">
        <v>23</v>
      </c>
    </row>
    <row r="14" spans="1:17" x14ac:dyDescent="0.25">
      <c r="A14" s="172" t="s">
        <v>27</v>
      </c>
      <c r="B14" s="180" t="s">
        <v>16</v>
      </c>
      <c r="C14" s="180" t="s">
        <v>35</v>
      </c>
      <c r="D14" s="180">
        <v>55221</v>
      </c>
      <c r="E14" s="180" t="s">
        <v>40</v>
      </c>
      <c r="F14" s="180" t="s">
        <v>30</v>
      </c>
      <c r="G14" s="180" t="s">
        <v>31</v>
      </c>
      <c r="H14" s="180">
        <v>51</v>
      </c>
      <c r="I14" s="181">
        <v>13653.027522935779</v>
      </c>
      <c r="L14" s="181">
        <f t="shared" si="0"/>
        <v>13653.027522935779</v>
      </c>
      <c r="M14" s="181">
        <v>6716.2240283569645</v>
      </c>
      <c r="O14" s="182" t="s">
        <v>21</v>
      </c>
      <c r="P14" s="180" t="s">
        <v>22</v>
      </c>
      <c r="Q14" s="180" t="s">
        <v>23</v>
      </c>
    </row>
    <row r="15" spans="1:17" x14ac:dyDescent="0.25">
      <c r="A15" s="172" t="s">
        <v>27</v>
      </c>
      <c r="B15" s="180" t="s">
        <v>16</v>
      </c>
      <c r="C15" s="180" t="s">
        <v>35</v>
      </c>
      <c r="D15" s="180">
        <v>55221</v>
      </c>
      <c r="E15" s="180" t="s">
        <v>41</v>
      </c>
      <c r="F15" s="180" t="s">
        <v>30</v>
      </c>
      <c r="G15" s="180" t="s">
        <v>31</v>
      </c>
      <c r="H15" s="180">
        <v>51</v>
      </c>
      <c r="I15" s="181">
        <v>13653.027522935779</v>
      </c>
      <c r="L15" s="181">
        <f t="shared" si="0"/>
        <v>13653.027522935779</v>
      </c>
      <c r="M15" s="181">
        <v>6716.2240283569645</v>
      </c>
      <c r="O15" s="182" t="s">
        <v>21</v>
      </c>
      <c r="P15" s="180" t="s">
        <v>22</v>
      </c>
      <c r="Q15" s="180" t="s">
        <v>23</v>
      </c>
    </row>
    <row r="16" spans="1:17" x14ac:dyDescent="0.25">
      <c r="A16" s="172" t="s">
        <v>27</v>
      </c>
      <c r="B16" s="180" t="s">
        <v>16</v>
      </c>
      <c r="C16" s="180" t="s">
        <v>35</v>
      </c>
      <c r="D16" s="180">
        <v>55221</v>
      </c>
      <c r="E16" s="180" t="s">
        <v>42</v>
      </c>
      <c r="F16" s="180" t="s">
        <v>30</v>
      </c>
      <c r="G16" s="180" t="s">
        <v>31</v>
      </c>
      <c r="H16" s="180">
        <v>83.5</v>
      </c>
      <c r="I16" s="181">
        <v>22353.48623853211</v>
      </c>
      <c r="L16" s="181">
        <f t="shared" si="0"/>
        <v>22353.48623853211</v>
      </c>
      <c r="M16" s="181">
        <v>10996.170713094245</v>
      </c>
      <c r="O16" s="182" t="s">
        <v>21</v>
      </c>
      <c r="P16" s="180" t="s">
        <v>22</v>
      </c>
      <c r="Q16" s="180" t="s">
        <v>23</v>
      </c>
    </row>
    <row r="17" spans="1:17" x14ac:dyDescent="0.25">
      <c r="A17" s="172" t="s">
        <v>27</v>
      </c>
      <c r="B17" s="180" t="s">
        <v>16</v>
      </c>
      <c r="C17" s="180" t="s">
        <v>35</v>
      </c>
      <c r="D17" s="180">
        <v>55221</v>
      </c>
      <c r="E17" s="180" t="s">
        <v>43</v>
      </c>
      <c r="F17" s="180" t="s">
        <v>30</v>
      </c>
      <c r="G17" s="180" t="s">
        <v>34</v>
      </c>
      <c r="H17" s="180">
        <v>105</v>
      </c>
      <c r="I17" s="181">
        <v>28109.174311926607</v>
      </c>
      <c r="L17" s="181">
        <f t="shared" si="0"/>
        <v>28109.174311926607</v>
      </c>
      <c r="M17" s="181">
        <v>13827.520058381986</v>
      </c>
      <c r="O17" s="182" t="s">
        <v>21</v>
      </c>
      <c r="P17" s="180" t="s">
        <v>22</v>
      </c>
      <c r="Q17" s="180" t="s">
        <v>23</v>
      </c>
    </row>
    <row r="18" spans="1:17" x14ac:dyDescent="0.25">
      <c r="A18" s="172" t="s">
        <v>27</v>
      </c>
      <c r="B18" s="180" t="s">
        <v>16</v>
      </c>
      <c r="C18" s="180" t="s">
        <v>35</v>
      </c>
      <c r="D18" s="180">
        <v>55221</v>
      </c>
      <c r="E18" s="180" t="s">
        <v>44</v>
      </c>
      <c r="F18" s="180" t="s">
        <v>30</v>
      </c>
      <c r="G18" s="180" t="s">
        <v>34</v>
      </c>
      <c r="H18" s="180">
        <v>105</v>
      </c>
      <c r="I18" s="181">
        <v>28109.174311926607</v>
      </c>
      <c r="L18" s="181">
        <f t="shared" si="0"/>
        <v>28109.174311926607</v>
      </c>
      <c r="M18" s="181">
        <v>13827.520058381986</v>
      </c>
      <c r="O18" s="182" t="s">
        <v>21</v>
      </c>
      <c r="P18" s="180" t="s">
        <v>22</v>
      </c>
      <c r="Q18" s="180" t="s">
        <v>23</v>
      </c>
    </row>
    <row r="19" spans="1:17" x14ac:dyDescent="0.25">
      <c r="A19" s="172" t="s">
        <v>27</v>
      </c>
      <c r="B19" s="180" t="s">
        <v>16</v>
      </c>
      <c r="C19" s="180" t="s">
        <v>45</v>
      </c>
      <c r="D19" s="180">
        <v>55714</v>
      </c>
      <c r="E19" s="180" t="s">
        <v>46</v>
      </c>
      <c r="F19" s="180" t="s">
        <v>30</v>
      </c>
      <c r="G19" s="180" t="s">
        <v>31</v>
      </c>
      <c r="H19" s="180">
        <v>242</v>
      </c>
      <c r="I19" s="181">
        <v>901257.30831099197</v>
      </c>
      <c r="L19" s="181">
        <f t="shared" si="0"/>
        <v>901257.30831099197</v>
      </c>
      <c r="M19" s="181">
        <v>381763.28833780158</v>
      </c>
      <c r="O19" s="182" t="s">
        <v>47</v>
      </c>
      <c r="P19" s="180" t="s">
        <v>22</v>
      </c>
      <c r="Q19" s="180" t="s">
        <v>23</v>
      </c>
    </row>
    <row r="20" spans="1:17" x14ac:dyDescent="0.25">
      <c r="A20" s="172" t="s">
        <v>27</v>
      </c>
      <c r="B20" s="180" t="s">
        <v>16</v>
      </c>
      <c r="C20" s="180" t="s">
        <v>45</v>
      </c>
      <c r="D20" s="180">
        <v>55714</v>
      </c>
      <c r="E20" s="180" t="s">
        <v>48</v>
      </c>
      <c r="F20" s="180" t="s">
        <v>30</v>
      </c>
      <c r="G20" s="180" t="s">
        <v>31</v>
      </c>
      <c r="H20" s="180">
        <v>242</v>
      </c>
      <c r="I20" s="181">
        <v>901257.30831099197</v>
      </c>
      <c r="L20" s="181">
        <f t="shared" si="0"/>
        <v>901257.30831099197</v>
      </c>
      <c r="M20" s="181">
        <v>381763.28833780158</v>
      </c>
      <c r="O20" s="182" t="s">
        <v>47</v>
      </c>
      <c r="P20" s="180" t="s">
        <v>22</v>
      </c>
      <c r="Q20" s="180" t="s">
        <v>23</v>
      </c>
    </row>
    <row r="21" spans="1:17" x14ac:dyDescent="0.25">
      <c r="A21" s="172" t="s">
        <v>27</v>
      </c>
      <c r="B21" s="180" t="s">
        <v>16</v>
      </c>
      <c r="C21" s="180" t="s">
        <v>45</v>
      </c>
      <c r="D21" s="180">
        <v>55714</v>
      </c>
      <c r="E21" s="180" t="s">
        <v>49</v>
      </c>
      <c r="F21" s="180" t="s">
        <v>30</v>
      </c>
      <c r="G21" s="180" t="s">
        <v>34</v>
      </c>
      <c r="H21" s="180">
        <v>262</v>
      </c>
      <c r="I21" s="181">
        <v>975741.38337801606</v>
      </c>
      <c r="L21" s="181">
        <f t="shared" si="0"/>
        <v>975741.38337801606</v>
      </c>
      <c r="M21" s="181">
        <v>413313.97332439676</v>
      </c>
      <c r="O21" s="182" t="s">
        <v>47</v>
      </c>
      <c r="P21" s="180" t="s">
        <v>22</v>
      </c>
      <c r="Q21" s="180" t="s">
        <v>23</v>
      </c>
    </row>
    <row r="22" spans="1:17" x14ac:dyDescent="0.25">
      <c r="A22" s="172" t="s">
        <v>27</v>
      </c>
      <c r="B22" s="180" t="s">
        <v>16</v>
      </c>
      <c r="C22" s="180" t="s">
        <v>50</v>
      </c>
      <c r="D22" s="180">
        <v>55418</v>
      </c>
      <c r="E22" s="180" t="s">
        <v>51</v>
      </c>
      <c r="F22" s="180" t="s">
        <v>30</v>
      </c>
      <c r="G22" s="180" t="s">
        <v>31</v>
      </c>
      <c r="H22" s="180">
        <v>198.9</v>
      </c>
      <c r="I22" s="181">
        <v>474891.83687744825</v>
      </c>
      <c r="L22" s="181">
        <f t="shared" si="0"/>
        <v>474891.83687744825</v>
      </c>
      <c r="M22" s="181">
        <v>213764.92923852828</v>
      </c>
      <c r="O22" s="182" t="s">
        <v>47</v>
      </c>
      <c r="P22" s="180" t="s">
        <v>22</v>
      </c>
      <c r="Q22" s="180" t="s">
        <v>23</v>
      </c>
    </row>
    <row r="23" spans="1:17" x14ac:dyDescent="0.25">
      <c r="A23" s="172" t="s">
        <v>27</v>
      </c>
      <c r="B23" s="180" t="s">
        <v>16</v>
      </c>
      <c r="C23" s="180" t="s">
        <v>50</v>
      </c>
      <c r="D23" s="180">
        <v>55418</v>
      </c>
      <c r="E23" s="180" t="s">
        <v>52</v>
      </c>
      <c r="F23" s="180" t="s">
        <v>30</v>
      </c>
      <c r="G23" s="180" t="s">
        <v>31</v>
      </c>
      <c r="H23" s="180">
        <v>198.9</v>
      </c>
      <c r="I23" s="181">
        <v>474891.83687744825</v>
      </c>
      <c r="L23" s="181">
        <f t="shared" si="0"/>
        <v>474891.83687744825</v>
      </c>
      <c r="M23" s="181">
        <v>213764.92923852828</v>
      </c>
      <c r="O23" s="182" t="s">
        <v>47</v>
      </c>
      <c r="P23" s="180" t="s">
        <v>22</v>
      </c>
      <c r="Q23" s="180" t="s">
        <v>23</v>
      </c>
    </row>
    <row r="24" spans="1:17" x14ac:dyDescent="0.25">
      <c r="A24" s="172" t="s">
        <v>27</v>
      </c>
      <c r="B24" s="180" t="s">
        <v>16</v>
      </c>
      <c r="C24" s="180" t="s">
        <v>50</v>
      </c>
      <c r="D24" s="180">
        <v>55418</v>
      </c>
      <c r="E24" s="180" t="s">
        <v>49</v>
      </c>
      <c r="F24" s="180" t="s">
        <v>30</v>
      </c>
      <c r="G24" s="180" t="s">
        <v>34</v>
      </c>
      <c r="H24" s="180">
        <v>317</v>
      </c>
      <c r="I24" s="181">
        <v>756866.32624510361</v>
      </c>
      <c r="L24" s="181">
        <f t="shared" si="0"/>
        <v>756866.32624510361</v>
      </c>
      <c r="M24" s="181">
        <v>340691.21452294348</v>
      </c>
      <c r="O24" s="182" t="s">
        <v>47</v>
      </c>
      <c r="P24" s="180" t="s">
        <v>22</v>
      </c>
      <c r="Q24" s="180" t="s">
        <v>23</v>
      </c>
    </row>
    <row r="25" spans="1:17" x14ac:dyDescent="0.25">
      <c r="A25" s="172" t="s">
        <v>27</v>
      </c>
      <c r="B25" s="180" t="s">
        <v>16</v>
      </c>
      <c r="C25" s="180" t="s">
        <v>53</v>
      </c>
      <c r="D25" s="180">
        <v>55075</v>
      </c>
      <c r="E25" s="180" t="s">
        <v>54</v>
      </c>
      <c r="F25" s="180" t="s">
        <v>30</v>
      </c>
      <c r="G25" s="180" t="s">
        <v>31</v>
      </c>
      <c r="H25" s="180">
        <v>180</v>
      </c>
      <c r="I25" s="181">
        <v>1024910.0847457628</v>
      </c>
      <c r="J25" s="183">
        <v>0.53142130794678566</v>
      </c>
      <c r="K25" s="184">
        <f>(4/3)*3.412*I25*(1/J25-1)</f>
        <v>4111280.3960751365</v>
      </c>
      <c r="L25" s="181">
        <f>I25+ 0.75*K25/3.412</f>
        <v>1928620.6055711885</v>
      </c>
      <c r="M25" s="181">
        <v>567802.89152542374</v>
      </c>
      <c r="O25" s="182" t="s">
        <v>55</v>
      </c>
      <c r="P25" s="180" t="s">
        <v>56</v>
      </c>
      <c r="Q25" s="180" t="s">
        <v>23</v>
      </c>
    </row>
    <row r="26" spans="1:17" x14ac:dyDescent="0.25">
      <c r="A26" s="172" t="s">
        <v>27</v>
      </c>
      <c r="B26" s="180" t="s">
        <v>16</v>
      </c>
      <c r="C26" s="180" t="s">
        <v>53</v>
      </c>
      <c r="D26" s="180">
        <v>55075</v>
      </c>
      <c r="E26" s="180" t="s">
        <v>57</v>
      </c>
      <c r="F26" s="180" t="s">
        <v>30</v>
      </c>
      <c r="G26" s="180" t="s">
        <v>34</v>
      </c>
      <c r="H26" s="180">
        <v>56</v>
      </c>
      <c r="I26" s="181">
        <v>318860.9152542373</v>
      </c>
      <c r="J26" s="183">
        <v>0.53142130794678566</v>
      </c>
      <c r="K26" s="184">
        <f>(4/3)*3.412*I26*(1/J26-1)</f>
        <v>1279065.0121122648</v>
      </c>
      <c r="L26" s="181">
        <f>I26+ 0.75*K26/3.412</f>
        <v>600015.29951103637</v>
      </c>
      <c r="M26" s="181">
        <v>176649.78847457629</v>
      </c>
      <c r="O26" s="182" t="s">
        <v>55</v>
      </c>
      <c r="P26" s="180" t="s">
        <v>56</v>
      </c>
      <c r="Q26" s="180" t="s">
        <v>23</v>
      </c>
    </row>
    <row r="27" spans="1:17" x14ac:dyDescent="0.25">
      <c r="A27" s="172" t="s">
        <v>27</v>
      </c>
      <c r="B27" s="180" t="s">
        <v>16</v>
      </c>
      <c r="C27" s="180" t="s">
        <v>58</v>
      </c>
      <c r="D27" s="180">
        <v>201</v>
      </c>
      <c r="E27" s="180" t="s">
        <v>18</v>
      </c>
      <c r="F27" s="180" t="s">
        <v>30</v>
      </c>
      <c r="G27" s="180" t="s">
        <v>34</v>
      </c>
      <c r="H27" s="180">
        <v>59</v>
      </c>
      <c r="I27" s="181">
        <v>19721.308108108107</v>
      </c>
      <c r="L27" s="181">
        <f t="shared" ref="L27:L54" si="1">I27</f>
        <v>19721.308108108107</v>
      </c>
      <c r="M27" s="181">
        <v>10917.224459459459</v>
      </c>
      <c r="O27" s="182" t="s">
        <v>21</v>
      </c>
      <c r="P27" s="180" t="s">
        <v>22</v>
      </c>
      <c r="Q27" s="180" t="s">
        <v>23</v>
      </c>
    </row>
    <row r="28" spans="1:17" x14ac:dyDescent="0.25">
      <c r="A28" s="172" t="s">
        <v>27</v>
      </c>
      <c r="B28" s="180" t="s">
        <v>16</v>
      </c>
      <c r="C28" s="180" t="s">
        <v>58</v>
      </c>
      <c r="D28" s="180">
        <v>201</v>
      </c>
      <c r="E28" s="180" t="s">
        <v>25</v>
      </c>
      <c r="F28" s="180" t="s">
        <v>30</v>
      </c>
      <c r="G28" s="180" t="s">
        <v>31</v>
      </c>
      <c r="H28" s="180">
        <v>126</v>
      </c>
      <c r="I28" s="181">
        <v>42116.691891891889</v>
      </c>
      <c r="L28" s="181">
        <f t="shared" si="1"/>
        <v>42116.691891891889</v>
      </c>
      <c r="M28" s="181">
        <v>23314.750540540539</v>
      </c>
      <c r="O28" s="182" t="s">
        <v>21</v>
      </c>
      <c r="P28" s="180" t="s">
        <v>22</v>
      </c>
      <c r="Q28" s="180" t="s">
        <v>23</v>
      </c>
    </row>
    <row r="29" spans="1:17" x14ac:dyDescent="0.25">
      <c r="A29" s="172" t="s">
        <v>27</v>
      </c>
      <c r="B29" s="180" t="s">
        <v>16</v>
      </c>
      <c r="C29" s="180" t="s">
        <v>59</v>
      </c>
      <c r="D29" s="180">
        <v>55380</v>
      </c>
      <c r="E29" s="180" t="s">
        <v>29</v>
      </c>
      <c r="F29" s="180" t="s">
        <v>30</v>
      </c>
      <c r="G29" s="180" t="s">
        <v>31</v>
      </c>
      <c r="H29" s="180">
        <v>176</v>
      </c>
      <c r="I29" s="181">
        <v>305545.71334431629</v>
      </c>
      <c r="L29" s="181">
        <f t="shared" si="1"/>
        <v>305545.71334431629</v>
      </c>
      <c r="M29" s="181">
        <v>144167.35399670512</v>
      </c>
      <c r="O29" s="182" t="s">
        <v>47</v>
      </c>
      <c r="P29" s="180" t="s">
        <v>22</v>
      </c>
      <c r="Q29" s="180" t="s">
        <v>23</v>
      </c>
    </row>
    <row r="30" spans="1:17" x14ac:dyDescent="0.25">
      <c r="A30" s="172" t="s">
        <v>27</v>
      </c>
      <c r="B30" s="180" t="s">
        <v>16</v>
      </c>
      <c r="C30" s="180" t="s">
        <v>59</v>
      </c>
      <c r="D30" s="180">
        <v>55380</v>
      </c>
      <c r="E30" s="180" t="s">
        <v>32</v>
      </c>
      <c r="F30" s="180" t="s">
        <v>30</v>
      </c>
      <c r="G30" s="180" t="s">
        <v>31</v>
      </c>
      <c r="H30" s="180">
        <v>176</v>
      </c>
      <c r="I30" s="181">
        <v>305545.71334431629</v>
      </c>
      <c r="L30" s="181">
        <f t="shared" si="1"/>
        <v>305545.71334431629</v>
      </c>
      <c r="M30" s="181">
        <v>144167.35399670512</v>
      </c>
      <c r="O30" s="182" t="s">
        <v>47</v>
      </c>
      <c r="P30" s="180" t="s">
        <v>22</v>
      </c>
      <c r="Q30" s="180" t="s">
        <v>23</v>
      </c>
    </row>
    <row r="31" spans="1:17" x14ac:dyDescent="0.25">
      <c r="A31" s="172" t="s">
        <v>27</v>
      </c>
      <c r="B31" s="180" t="s">
        <v>16</v>
      </c>
      <c r="C31" s="180" t="s">
        <v>59</v>
      </c>
      <c r="D31" s="180">
        <v>55380</v>
      </c>
      <c r="E31" s="180" t="s">
        <v>60</v>
      </c>
      <c r="F31" s="180" t="s">
        <v>30</v>
      </c>
      <c r="G31" s="180" t="s">
        <v>31</v>
      </c>
      <c r="H31" s="180">
        <v>176</v>
      </c>
      <c r="I31" s="181">
        <v>305545.71334431629</v>
      </c>
      <c r="L31" s="181">
        <f t="shared" si="1"/>
        <v>305545.71334431629</v>
      </c>
      <c r="M31" s="181">
        <v>144167.35399670512</v>
      </c>
      <c r="O31" s="182" t="s">
        <v>47</v>
      </c>
      <c r="P31" s="180" t="s">
        <v>22</v>
      </c>
      <c r="Q31" s="180" t="s">
        <v>23</v>
      </c>
    </row>
    <row r="32" spans="1:17" x14ac:dyDescent="0.25">
      <c r="A32" s="172" t="s">
        <v>27</v>
      </c>
      <c r="B32" s="180" t="s">
        <v>16</v>
      </c>
      <c r="C32" s="180" t="s">
        <v>59</v>
      </c>
      <c r="D32" s="180">
        <v>55380</v>
      </c>
      <c r="E32" s="180" t="s">
        <v>61</v>
      </c>
      <c r="F32" s="180" t="s">
        <v>30</v>
      </c>
      <c r="G32" s="180" t="s">
        <v>31</v>
      </c>
      <c r="H32" s="180">
        <v>176</v>
      </c>
      <c r="I32" s="181">
        <v>305545.71334431629</v>
      </c>
      <c r="L32" s="181">
        <f t="shared" si="1"/>
        <v>305545.71334431629</v>
      </c>
      <c r="M32" s="181">
        <v>144167.35399670512</v>
      </c>
      <c r="O32" s="182" t="s">
        <v>47</v>
      </c>
      <c r="P32" s="180" t="s">
        <v>22</v>
      </c>
      <c r="Q32" s="180" t="s">
        <v>23</v>
      </c>
    </row>
    <row r="33" spans="1:17" x14ac:dyDescent="0.25">
      <c r="A33" s="172" t="s">
        <v>27</v>
      </c>
      <c r="B33" s="180" t="s">
        <v>16</v>
      </c>
      <c r="C33" s="180" t="s">
        <v>59</v>
      </c>
      <c r="D33" s="180">
        <v>55380</v>
      </c>
      <c r="E33" s="180" t="s">
        <v>62</v>
      </c>
      <c r="F33" s="180" t="s">
        <v>30</v>
      </c>
      <c r="G33" s="180" t="s">
        <v>31</v>
      </c>
      <c r="H33" s="180">
        <v>176</v>
      </c>
      <c r="I33" s="181">
        <v>305545.71334431629</v>
      </c>
      <c r="L33" s="181">
        <f t="shared" si="1"/>
        <v>305545.71334431629</v>
      </c>
      <c r="M33" s="181">
        <v>144167.35399670512</v>
      </c>
      <c r="O33" s="182" t="s">
        <v>47</v>
      </c>
      <c r="P33" s="180" t="s">
        <v>22</v>
      </c>
      <c r="Q33" s="180" t="s">
        <v>23</v>
      </c>
    </row>
    <row r="34" spans="1:17" x14ac:dyDescent="0.25">
      <c r="A34" s="172" t="s">
        <v>27</v>
      </c>
      <c r="B34" s="180" t="s">
        <v>16</v>
      </c>
      <c r="C34" s="180" t="s">
        <v>59</v>
      </c>
      <c r="D34" s="180">
        <v>55380</v>
      </c>
      <c r="E34" s="180" t="s">
        <v>63</v>
      </c>
      <c r="F34" s="180" t="s">
        <v>30</v>
      </c>
      <c r="G34" s="180" t="s">
        <v>31</v>
      </c>
      <c r="H34" s="180">
        <v>176</v>
      </c>
      <c r="I34" s="181">
        <v>305545.71334431629</v>
      </c>
      <c r="L34" s="181">
        <f t="shared" si="1"/>
        <v>305545.71334431629</v>
      </c>
      <c r="M34" s="181">
        <v>144167.35399670512</v>
      </c>
      <c r="O34" s="182" t="s">
        <v>47</v>
      </c>
      <c r="P34" s="180" t="s">
        <v>22</v>
      </c>
      <c r="Q34" s="180" t="s">
        <v>23</v>
      </c>
    </row>
    <row r="35" spans="1:17" x14ac:dyDescent="0.25">
      <c r="A35" s="172" t="s">
        <v>27</v>
      </c>
      <c r="B35" s="180" t="s">
        <v>16</v>
      </c>
      <c r="C35" s="180" t="s">
        <v>59</v>
      </c>
      <c r="D35" s="180">
        <v>55380</v>
      </c>
      <c r="E35" s="180" t="s">
        <v>64</v>
      </c>
      <c r="F35" s="180" t="s">
        <v>30</v>
      </c>
      <c r="G35" s="180" t="s">
        <v>31</v>
      </c>
      <c r="H35" s="180">
        <v>176</v>
      </c>
      <c r="I35" s="181">
        <v>305545.71334431629</v>
      </c>
      <c r="L35" s="181">
        <f t="shared" si="1"/>
        <v>305545.71334431629</v>
      </c>
      <c r="M35" s="181">
        <v>144167.35399670512</v>
      </c>
      <c r="O35" s="182" t="s">
        <v>47</v>
      </c>
      <c r="P35" s="180" t="s">
        <v>22</v>
      </c>
      <c r="Q35" s="180" t="s">
        <v>23</v>
      </c>
    </row>
    <row r="36" spans="1:17" x14ac:dyDescent="0.25">
      <c r="A36" s="172" t="s">
        <v>27</v>
      </c>
      <c r="B36" s="180" t="s">
        <v>16</v>
      </c>
      <c r="C36" s="180" t="s">
        <v>59</v>
      </c>
      <c r="D36" s="180">
        <v>55380</v>
      </c>
      <c r="E36" s="180" t="s">
        <v>65</v>
      </c>
      <c r="F36" s="180" t="s">
        <v>30</v>
      </c>
      <c r="G36" s="180" t="s">
        <v>31</v>
      </c>
      <c r="H36" s="180">
        <v>176</v>
      </c>
      <c r="I36" s="181">
        <v>305545.71334431629</v>
      </c>
      <c r="L36" s="181">
        <f t="shared" si="1"/>
        <v>305545.71334431629</v>
      </c>
      <c r="M36" s="181">
        <v>144167.35399670512</v>
      </c>
      <c r="O36" s="182" t="s">
        <v>47</v>
      </c>
      <c r="P36" s="180" t="s">
        <v>22</v>
      </c>
      <c r="Q36" s="180" t="s">
        <v>23</v>
      </c>
    </row>
    <row r="37" spans="1:17" x14ac:dyDescent="0.25">
      <c r="A37" s="172" t="s">
        <v>27</v>
      </c>
      <c r="B37" s="180" t="s">
        <v>16</v>
      </c>
      <c r="C37" s="180" t="s">
        <v>59</v>
      </c>
      <c r="D37" s="180">
        <v>55380</v>
      </c>
      <c r="E37" s="180" t="s">
        <v>66</v>
      </c>
      <c r="F37" s="180" t="s">
        <v>30</v>
      </c>
      <c r="G37" s="180" t="s">
        <v>34</v>
      </c>
      <c r="H37" s="180">
        <v>255</v>
      </c>
      <c r="I37" s="181">
        <v>442694.07331136736</v>
      </c>
      <c r="L37" s="181">
        <f t="shared" si="1"/>
        <v>442694.07331136736</v>
      </c>
      <c r="M37" s="181">
        <v>208878.83675658976</v>
      </c>
      <c r="O37" s="182" t="s">
        <v>47</v>
      </c>
      <c r="P37" s="180" t="s">
        <v>22</v>
      </c>
      <c r="Q37" s="180" t="s">
        <v>23</v>
      </c>
    </row>
    <row r="38" spans="1:17" x14ac:dyDescent="0.25">
      <c r="A38" s="172" t="s">
        <v>27</v>
      </c>
      <c r="B38" s="180" t="s">
        <v>16</v>
      </c>
      <c r="C38" s="180" t="s">
        <v>59</v>
      </c>
      <c r="D38" s="180">
        <v>55380</v>
      </c>
      <c r="E38" s="180" t="s">
        <v>67</v>
      </c>
      <c r="F38" s="180" t="s">
        <v>30</v>
      </c>
      <c r="G38" s="180" t="s">
        <v>34</v>
      </c>
      <c r="H38" s="180">
        <v>255</v>
      </c>
      <c r="I38" s="181">
        <v>442694.07331136736</v>
      </c>
      <c r="L38" s="181">
        <f t="shared" si="1"/>
        <v>442694.07331136736</v>
      </c>
      <c r="M38" s="181">
        <v>208878.83675658976</v>
      </c>
      <c r="O38" s="182" t="s">
        <v>47</v>
      </c>
      <c r="P38" s="180" t="s">
        <v>22</v>
      </c>
      <c r="Q38" s="180" t="s">
        <v>23</v>
      </c>
    </row>
    <row r="39" spans="1:17" x14ac:dyDescent="0.25">
      <c r="A39" s="172" t="s">
        <v>27</v>
      </c>
      <c r="B39" s="180" t="s">
        <v>16</v>
      </c>
      <c r="C39" s="180" t="s">
        <v>59</v>
      </c>
      <c r="D39" s="180">
        <v>55380</v>
      </c>
      <c r="E39" s="180" t="s">
        <v>68</v>
      </c>
      <c r="F39" s="180" t="s">
        <v>30</v>
      </c>
      <c r="G39" s="180" t="s">
        <v>34</v>
      </c>
      <c r="H39" s="180">
        <v>255</v>
      </c>
      <c r="I39" s="181">
        <v>442694.07331136736</v>
      </c>
      <c r="L39" s="181">
        <f t="shared" si="1"/>
        <v>442694.07331136736</v>
      </c>
      <c r="M39" s="181">
        <v>208878.83675658976</v>
      </c>
      <c r="O39" s="182" t="s">
        <v>47</v>
      </c>
      <c r="P39" s="180" t="s">
        <v>22</v>
      </c>
      <c r="Q39" s="180" t="s">
        <v>23</v>
      </c>
    </row>
    <row r="40" spans="1:17" x14ac:dyDescent="0.25">
      <c r="A40" s="172" t="s">
        <v>27</v>
      </c>
      <c r="B40" s="180" t="s">
        <v>16</v>
      </c>
      <c r="C40" s="180" t="s">
        <v>59</v>
      </c>
      <c r="D40" s="180">
        <v>55380</v>
      </c>
      <c r="E40" s="180" t="s">
        <v>69</v>
      </c>
      <c r="F40" s="180" t="s">
        <v>30</v>
      </c>
      <c r="G40" s="180" t="s">
        <v>34</v>
      </c>
      <c r="H40" s="180">
        <v>255</v>
      </c>
      <c r="I40" s="181">
        <v>442694.07331136736</v>
      </c>
      <c r="L40" s="181">
        <f t="shared" si="1"/>
        <v>442694.07331136736</v>
      </c>
      <c r="M40" s="181">
        <v>208878.83675658976</v>
      </c>
      <c r="O40" s="182" t="s">
        <v>47</v>
      </c>
      <c r="P40" s="180" t="s">
        <v>22</v>
      </c>
      <c r="Q40" s="180" t="s">
        <v>23</v>
      </c>
    </row>
    <row r="41" spans="1:17" x14ac:dyDescent="0.25">
      <c r="A41" s="172" t="s">
        <v>70</v>
      </c>
      <c r="B41" s="180" t="s">
        <v>16</v>
      </c>
      <c r="C41" s="180" t="s">
        <v>71</v>
      </c>
      <c r="D41" s="180">
        <v>202</v>
      </c>
      <c r="E41" s="180" t="s">
        <v>18</v>
      </c>
      <c r="F41" s="180" t="s">
        <v>30</v>
      </c>
      <c r="G41" s="180" t="s">
        <v>20</v>
      </c>
      <c r="H41" s="180">
        <v>120</v>
      </c>
      <c r="I41" s="181">
        <v>22606</v>
      </c>
      <c r="L41" s="181">
        <f t="shared" si="1"/>
        <v>22606</v>
      </c>
      <c r="M41" s="181">
        <v>14044.24</v>
      </c>
      <c r="O41" s="182" t="s">
        <v>21</v>
      </c>
      <c r="P41" s="180" t="s">
        <v>22</v>
      </c>
      <c r="Q41" s="180" t="s">
        <v>23</v>
      </c>
    </row>
    <row r="42" spans="1:17" x14ac:dyDescent="0.25">
      <c r="A42" s="172" t="s">
        <v>70</v>
      </c>
      <c r="B42" s="180" t="s">
        <v>16</v>
      </c>
      <c r="C42" s="180" t="s">
        <v>72</v>
      </c>
      <c r="D42" s="180">
        <v>167</v>
      </c>
      <c r="E42" s="180" t="s">
        <v>25</v>
      </c>
      <c r="F42" s="180" t="s">
        <v>30</v>
      </c>
      <c r="G42" s="180" t="s">
        <v>20</v>
      </c>
      <c r="H42" s="180">
        <v>69</v>
      </c>
      <c r="I42" s="181">
        <v>-20</v>
      </c>
      <c r="L42" s="181">
        <f t="shared" si="1"/>
        <v>-20</v>
      </c>
      <c r="M42" s="181">
        <v>0</v>
      </c>
      <c r="O42" s="182" t="s">
        <v>21</v>
      </c>
      <c r="P42" s="180" t="s">
        <v>22</v>
      </c>
      <c r="Q42" s="180" t="s">
        <v>73</v>
      </c>
    </row>
    <row r="43" spans="1:17" x14ac:dyDescent="0.25">
      <c r="A43" s="172" t="s">
        <v>70</v>
      </c>
      <c r="B43" s="180" t="s">
        <v>16</v>
      </c>
      <c r="C43" s="180" t="s">
        <v>72</v>
      </c>
      <c r="D43" s="180">
        <v>167</v>
      </c>
      <c r="E43" s="180" t="s">
        <v>74</v>
      </c>
      <c r="F43" s="180" t="s">
        <v>30</v>
      </c>
      <c r="G43" s="180" t="s">
        <v>20</v>
      </c>
      <c r="H43" s="180">
        <v>156.19999999999999</v>
      </c>
      <c r="I43" s="181">
        <v>20127</v>
      </c>
      <c r="L43" s="181">
        <f t="shared" si="1"/>
        <v>20127</v>
      </c>
      <c r="M43" s="181">
        <v>17146.205999999998</v>
      </c>
      <c r="O43" s="182" t="s">
        <v>21</v>
      </c>
      <c r="P43" s="180" t="s">
        <v>22</v>
      </c>
      <c r="Q43" s="180" t="s">
        <v>23</v>
      </c>
    </row>
    <row r="44" spans="1:17" x14ac:dyDescent="0.25">
      <c r="A44" s="172" t="s">
        <v>70</v>
      </c>
      <c r="B44" s="180" t="s">
        <v>16</v>
      </c>
      <c r="C44" s="180" t="s">
        <v>75</v>
      </c>
      <c r="D44" s="180">
        <v>168</v>
      </c>
      <c r="E44" s="180" t="s">
        <v>18</v>
      </c>
      <c r="F44" s="180" t="s">
        <v>30</v>
      </c>
      <c r="G44" s="180" t="s">
        <v>20</v>
      </c>
      <c r="H44" s="180">
        <v>69</v>
      </c>
      <c r="I44" s="181">
        <v>1464</v>
      </c>
      <c r="L44" s="181">
        <f t="shared" si="1"/>
        <v>1464</v>
      </c>
      <c r="M44" s="181">
        <v>2351.2950000000001</v>
      </c>
      <c r="O44" s="182" t="s">
        <v>21</v>
      </c>
      <c r="P44" s="180" t="s">
        <v>22</v>
      </c>
      <c r="Q44" s="180" t="s">
        <v>76</v>
      </c>
    </row>
    <row r="45" spans="1:17" x14ac:dyDescent="0.25">
      <c r="A45" s="172" t="s">
        <v>70</v>
      </c>
      <c r="B45" s="180" t="s">
        <v>16</v>
      </c>
      <c r="C45" s="180" t="s">
        <v>75</v>
      </c>
      <c r="D45" s="180">
        <v>168</v>
      </c>
      <c r="E45" s="180" t="s">
        <v>25</v>
      </c>
      <c r="F45" s="180" t="s">
        <v>30</v>
      </c>
      <c r="G45" s="180" t="s">
        <v>20</v>
      </c>
      <c r="H45" s="180">
        <v>69</v>
      </c>
      <c r="I45" s="181">
        <v>799</v>
      </c>
      <c r="L45" s="181">
        <f t="shared" si="1"/>
        <v>799</v>
      </c>
      <c r="M45" s="181">
        <v>1498.0319999999999</v>
      </c>
      <c r="O45" s="182" t="s">
        <v>21</v>
      </c>
      <c r="P45" s="180" t="s">
        <v>22</v>
      </c>
      <c r="Q45" s="180" t="s">
        <v>76</v>
      </c>
    </row>
    <row r="46" spans="1:17" x14ac:dyDescent="0.25">
      <c r="A46" s="172" t="s">
        <v>70</v>
      </c>
      <c r="B46" s="180" t="s">
        <v>16</v>
      </c>
      <c r="C46" s="180" t="s">
        <v>77</v>
      </c>
      <c r="D46" s="180">
        <v>169</v>
      </c>
      <c r="E46" s="180" t="s">
        <v>18</v>
      </c>
      <c r="F46" s="180" t="s">
        <v>30</v>
      </c>
      <c r="G46" s="180" t="s">
        <v>20</v>
      </c>
      <c r="H46" s="180">
        <v>26.5</v>
      </c>
      <c r="I46" s="181">
        <v>-596</v>
      </c>
      <c r="L46" s="181">
        <f t="shared" si="1"/>
        <v>-596</v>
      </c>
      <c r="M46" s="181">
        <v>0</v>
      </c>
      <c r="O46" s="182" t="s">
        <v>21</v>
      </c>
      <c r="P46" s="180" t="s">
        <v>22</v>
      </c>
      <c r="Q46" s="180" t="s">
        <v>73</v>
      </c>
    </row>
    <row r="47" spans="1:17" x14ac:dyDescent="0.25">
      <c r="A47" s="172" t="s">
        <v>70</v>
      </c>
      <c r="B47" s="180" t="s">
        <v>16</v>
      </c>
      <c r="C47" s="180" t="s">
        <v>77</v>
      </c>
      <c r="D47" s="180">
        <v>169</v>
      </c>
      <c r="E47" s="180" t="s">
        <v>25</v>
      </c>
      <c r="F47" s="180" t="s">
        <v>30</v>
      </c>
      <c r="G47" s="180" t="s">
        <v>20</v>
      </c>
      <c r="H47" s="180">
        <v>156.19999999999999</v>
      </c>
      <c r="I47" s="181">
        <v>45122</v>
      </c>
      <c r="L47" s="181">
        <f t="shared" si="1"/>
        <v>45122</v>
      </c>
      <c r="M47" s="181">
        <v>39329.665999999997</v>
      </c>
      <c r="O47" s="182" t="s">
        <v>21</v>
      </c>
      <c r="P47" s="180" t="s">
        <v>22</v>
      </c>
      <c r="Q47" s="180" t="s">
        <v>23</v>
      </c>
    </row>
    <row r="48" spans="1:17" x14ac:dyDescent="0.25">
      <c r="A48" s="172" t="s">
        <v>70</v>
      </c>
      <c r="B48" s="180" t="s">
        <v>16</v>
      </c>
      <c r="C48" s="180" t="s">
        <v>78</v>
      </c>
      <c r="D48" s="180">
        <v>170</v>
      </c>
      <c r="E48" s="180" t="s">
        <v>18</v>
      </c>
      <c r="F48" s="180" t="s">
        <v>30</v>
      </c>
      <c r="G48" s="180" t="s">
        <v>20</v>
      </c>
      <c r="H48" s="180">
        <v>40</v>
      </c>
      <c r="I48" s="181">
        <v>0</v>
      </c>
      <c r="L48" s="181">
        <f t="shared" si="1"/>
        <v>0</v>
      </c>
      <c r="M48" s="181">
        <v>0</v>
      </c>
      <c r="O48" s="182" t="s">
        <v>21</v>
      </c>
      <c r="P48" s="180" t="s">
        <v>22</v>
      </c>
      <c r="Q48" s="180" t="s">
        <v>76</v>
      </c>
    </row>
    <row r="49" spans="1:17" x14ac:dyDescent="0.25">
      <c r="A49" s="172" t="s">
        <v>70</v>
      </c>
      <c r="B49" s="180" t="s">
        <v>16</v>
      </c>
      <c r="C49" s="180" t="s">
        <v>78</v>
      </c>
      <c r="D49" s="180">
        <v>170</v>
      </c>
      <c r="E49" s="180" t="s">
        <v>25</v>
      </c>
      <c r="F49" s="180" t="s">
        <v>30</v>
      </c>
      <c r="G49" s="180" t="s">
        <v>20</v>
      </c>
      <c r="H49" s="180">
        <v>40</v>
      </c>
      <c r="I49" s="181">
        <v>0</v>
      </c>
      <c r="L49" s="181">
        <f t="shared" si="1"/>
        <v>0</v>
      </c>
      <c r="M49" s="181">
        <v>0</v>
      </c>
      <c r="O49" s="182" t="s">
        <v>21</v>
      </c>
      <c r="P49" s="180" t="s">
        <v>22</v>
      </c>
      <c r="Q49" s="180" t="s">
        <v>76</v>
      </c>
    </row>
    <row r="50" spans="1:17" x14ac:dyDescent="0.25">
      <c r="A50" s="172" t="s">
        <v>70</v>
      </c>
      <c r="B50" s="180" t="s">
        <v>16</v>
      </c>
      <c r="C50" s="180" t="s">
        <v>78</v>
      </c>
      <c r="D50" s="180">
        <v>170</v>
      </c>
      <c r="E50" s="180" t="s">
        <v>74</v>
      </c>
      <c r="F50" s="180" t="s">
        <v>30</v>
      </c>
      <c r="G50" s="180" t="s">
        <v>20</v>
      </c>
      <c r="H50" s="180">
        <v>119.5</v>
      </c>
      <c r="I50" s="181">
        <v>-1638</v>
      </c>
      <c r="L50" s="181">
        <f t="shared" si="1"/>
        <v>-1638</v>
      </c>
      <c r="M50" s="181">
        <v>0</v>
      </c>
      <c r="O50" s="182" t="s">
        <v>21</v>
      </c>
      <c r="P50" s="180" t="s">
        <v>22</v>
      </c>
      <c r="Q50" s="180" t="s">
        <v>76</v>
      </c>
    </row>
    <row r="51" spans="1:17" x14ac:dyDescent="0.25">
      <c r="A51" s="172" t="s">
        <v>70</v>
      </c>
      <c r="B51" s="180" t="s">
        <v>16</v>
      </c>
      <c r="C51" s="180" t="s">
        <v>78</v>
      </c>
      <c r="D51" s="180">
        <v>170</v>
      </c>
      <c r="E51" s="180" t="s">
        <v>79</v>
      </c>
      <c r="F51" s="180" t="s">
        <v>30</v>
      </c>
      <c r="G51" s="180" t="s">
        <v>20</v>
      </c>
      <c r="H51" s="180">
        <v>552.5</v>
      </c>
      <c r="I51" s="181">
        <v>133874</v>
      </c>
      <c r="L51" s="181">
        <f t="shared" si="1"/>
        <v>133874</v>
      </c>
      <c r="M51" s="181">
        <v>84139.581000000006</v>
      </c>
      <c r="O51" s="182" t="s">
        <v>21</v>
      </c>
      <c r="P51" s="180" t="s">
        <v>22</v>
      </c>
      <c r="Q51" s="180" t="s">
        <v>23</v>
      </c>
    </row>
    <row r="52" spans="1:17" x14ac:dyDescent="0.25">
      <c r="A52" s="172" t="s">
        <v>70</v>
      </c>
      <c r="B52" s="180" t="s">
        <v>16</v>
      </c>
      <c r="C52" s="180" t="s">
        <v>80</v>
      </c>
      <c r="D52" s="180">
        <v>203</v>
      </c>
      <c r="E52" s="180" t="s">
        <v>18</v>
      </c>
      <c r="F52" s="180" t="s">
        <v>30</v>
      </c>
      <c r="G52" s="180" t="s">
        <v>20</v>
      </c>
      <c r="H52" s="180">
        <v>136</v>
      </c>
      <c r="I52" s="181">
        <v>134204</v>
      </c>
      <c r="L52" s="181">
        <f t="shared" si="1"/>
        <v>134204</v>
      </c>
      <c r="M52" s="181">
        <v>107030.86500000001</v>
      </c>
      <c r="O52" s="182" t="s">
        <v>21</v>
      </c>
      <c r="P52" s="180" t="s">
        <v>22</v>
      </c>
      <c r="Q52" s="180" t="s">
        <v>23</v>
      </c>
    </row>
    <row r="53" spans="1:17" x14ac:dyDescent="0.25">
      <c r="A53" s="172" t="s">
        <v>70</v>
      </c>
      <c r="B53" s="180" t="s">
        <v>16</v>
      </c>
      <c r="C53" s="180" t="s">
        <v>81</v>
      </c>
      <c r="D53" s="180">
        <v>173</v>
      </c>
      <c r="E53" s="180" t="s">
        <v>18</v>
      </c>
      <c r="F53" s="180" t="s">
        <v>30</v>
      </c>
      <c r="G53" s="180" t="s">
        <v>20</v>
      </c>
      <c r="H53" s="180">
        <v>359</v>
      </c>
      <c r="I53" s="181">
        <v>-137</v>
      </c>
      <c r="L53" s="181">
        <f t="shared" si="1"/>
        <v>-137</v>
      </c>
      <c r="M53" s="181">
        <v>32.625277953400001</v>
      </c>
      <c r="O53" s="182" t="s">
        <v>21</v>
      </c>
      <c r="P53" s="180" t="s">
        <v>22</v>
      </c>
      <c r="Q53" s="180" t="s">
        <v>73</v>
      </c>
    </row>
    <row r="54" spans="1:17" x14ac:dyDescent="0.25">
      <c r="A54" s="172" t="s">
        <v>70</v>
      </c>
      <c r="B54" s="180" t="s">
        <v>16</v>
      </c>
      <c r="C54" s="180" t="s">
        <v>81</v>
      </c>
      <c r="D54" s="180">
        <v>173</v>
      </c>
      <c r="E54" s="180" t="s">
        <v>25</v>
      </c>
      <c r="F54" s="180" t="s">
        <v>30</v>
      </c>
      <c r="G54" s="180" t="s">
        <v>20</v>
      </c>
      <c r="H54" s="180">
        <v>544.6</v>
      </c>
      <c r="I54" s="181">
        <v>4</v>
      </c>
      <c r="L54" s="181">
        <f t="shared" si="1"/>
        <v>4</v>
      </c>
      <c r="M54" s="181">
        <v>6.5217946933337601E-2</v>
      </c>
      <c r="O54" s="182" t="s">
        <v>21</v>
      </c>
      <c r="P54" s="180" t="s">
        <v>22</v>
      </c>
      <c r="Q54" s="180" t="s">
        <v>23</v>
      </c>
    </row>
  </sheetData>
  <pageMargins left="0.7" right="0.7" top="0.75" bottom="0.75" header="0.3" footer="0.3"/>
  <legacy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55"/>
  <sheetViews>
    <sheetView workbookViewId="0">
      <selection activeCell="B1" sqref="A1:XFD1048576"/>
    </sheetView>
  </sheetViews>
  <sheetFormatPr defaultRowHeight="15" x14ac:dyDescent="0.25"/>
  <cols>
    <col min="1" max="1" width="8.85546875" style="172" bestFit="1" customWidth="1"/>
    <col min="2" max="2" width="5.5703125" style="172" bestFit="1" customWidth="1"/>
    <col min="3" max="3" width="33" style="172" bestFit="1" customWidth="1"/>
    <col min="4" max="4" width="6" style="172" bestFit="1" customWidth="1"/>
    <col min="5" max="5" width="8.28515625" style="172" bestFit="1" customWidth="1"/>
    <col min="6" max="6" width="5" style="172" bestFit="1" customWidth="1"/>
    <col min="7" max="7" width="6.7109375" style="172" bestFit="1" customWidth="1"/>
    <col min="8" max="8" width="9" style="172" bestFit="1" customWidth="1"/>
    <col min="9" max="9" width="9.140625" style="172"/>
    <col min="10" max="10" width="8.85546875" style="172" bestFit="1" customWidth="1"/>
    <col min="11" max="13" width="9.140625" style="172"/>
    <col min="14" max="14" width="8.7109375" style="172" bestFit="1" customWidth="1"/>
    <col min="15" max="15" width="13.42578125" style="172" bestFit="1" customWidth="1"/>
    <col min="16" max="16" width="8.42578125" style="172" bestFit="1" customWidth="1"/>
    <col min="17" max="17" width="6.42578125" style="172" bestFit="1" customWidth="1"/>
    <col min="18" max="16384" width="9.140625" style="172"/>
  </cols>
  <sheetData>
    <row r="1" spans="1:17" ht="105" x14ac:dyDescent="0.25">
      <c r="A1" s="173" t="s">
        <v>0</v>
      </c>
      <c r="B1" s="173" t="s">
        <v>1</v>
      </c>
      <c r="C1" s="173" t="s">
        <v>2</v>
      </c>
      <c r="D1" s="174" t="s">
        <v>3</v>
      </c>
      <c r="E1" s="175" t="s">
        <v>4</v>
      </c>
      <c r="F1" s="176" t="s">
        <v>5</v>
      </c>
      <c r="G1" s="176" t="s">
        <v>6</v>
      </c>
      <c r="H1" s="174" t="s">
        <v>7</v>
      </c>
      <c r="I1" s="178" t="s">
        <v>8</v>
      </c>
      <c r="J1" s="179" t="s">
        <v>9</v>
      </c>
      <c r="K1" s="178" t="s">
        <v>228</v>
      </c>
      <c r="L1" s="178" t="s">
        <v>229</v>
      </c>
      <c r="M1" s="178" t="s">
        <v>10</v>
      </c>
      <c r="N1" s="176" t="s">
        <v>11</v>
      </c>
      <c r="O1" s="176" t="s">
        <v>12</v>
      </c>
      <c r="P1" s="176" t="s">
        <v>13</v>
      </c>
      <c r="Q1" s="176" t="s">
        <v>14</v>
      </c>
    </row>
    <row r="2" spans="1:17" x14ac:dyDescent="0.25">
      <c r="A2" s="172" t="s">
        <v>15</v>
      </c>
      <c r="B2" s="185" t="s">
        <v>16</v>
      </c>
      <c r="C2" s="185" t="s">
        <v>17</v>
      </c>
      <c r="D2" s="185">
        <v>6138</v>
      </c>
      <c r="E2" s="185" t="s">
        <v>18</v>
      </c>
      <c r="F2" s="185" t="s">
        <v>19</v>
      </c>
      <c r="G2" s="185" t="s">
        <v>20</v>
      </c>
      <c r="H2" s="185">
        <v>558</v>
      </c>
      <c r="I2" s="186">
        <v>3593433</v>
      </c>
      <c r="J2" s="187"/>
      <c r="K2" s="187"/>
      <c r="L2" s="186">
        <f t="shared" ref="L2:L25" si="0">I2</f>
        <v>3593433</v>
      </c>
      <c r="M2" s="186">
        <v>3868938.4789999998</v>
      </c>
      <c r="O2" s="188" t="s">
        <v>21</v>
      </c>
      <c r="P2" s="188" t="s">
        <v>22</v>
      </c>
      <c r="Q2" s="185" t="s">
        <v>23</v>
      </c>
    </row>
    <row r="3" spans="1:17" x14ac:dyDescent="0.25">
      <c r="A3" s="172" t="s">
        <v>15</v>
      </c>
      <c r="B3" s="185" t="s">
        <v>16</v>
      </c>
      <c r="C3" s="185" t="s">
        <v>24</v>
      </c>
      <c r="D3" s="185">
        <v>6641</v>
      </c>
      <c r="E3" s="185" t="s">
        <v>18</v>
      </c>
      <c r="F3" s="185" t="s">
        <v>19</v>
      </c>
      <c r="G3" s="185" t="s">
        <v>20</v>
      </c>
      <c r="H3" s="185">
        <v>850</v>
      </c>
      <c r="I3" s="189">
        <v>6217781</v>
      </c>
      <c r="J3" s="187"/>
      <c r="K3" s="187"/>
      <c r="L3" s="189">
        <f t="shared" si="0"/>
        <v>6217781</v>
      </c>
      <c r="M3" s="189">
        <v>6681811.7960000001</v>
      </c>
      <c r="O3" s="188" t="s">
        <v>21</v>
      </c>
      <c r="P3" s="188" t="s">
        <v>22</v>
      </c>
      <c r="Q3" s="185" t="s">
        <v>23</v>
      </c>
    </row>
    <row r="4" spans="1:17" x14ac:dyDescent="0.25">
      <c r="A4" s="172" t="s">
        <v>15</v>
      </c>
      <c r="B4" s="185" t="s">
        <v>16</v>
      </c>
      <c r="C4" s="185" t="s">
        <v>24</v>
      </c>
      <c r="D4" s="185">
        <v>6641</v>
      </c>
      <c r="E4" s="185" t="s">
        <v>25</v>
      </c>
      <c r="F4" s="185" t="s">
        <v>19</v>
      </c>
      <c r="G4" s="185" t="s">
        <v>20</v>
      </c>
      <c r="H4" s="185">
        <v>850</v>
      </c>
      <c r="I4" s="189">
        <v>5678128</v>
      </c>
      <c r="J4" s="187"/>
      <c r="K4" s="187"/>
      <c r="L4" s="189">
        <f t="shared" si="0"/>
        <v>5678128</v>
      </c>
      <c r="M4" s="189">
        <v>5780629.8530000001</v>
      </c>
      <c r="O4" s="188" t="s">
        <v>21</v>
      </c>
      <c r="P4" s="188" t="s">
        <v>22</v>
      </c>
      <c r="Q4" s="185" t="s">
        <v>23</v>
      </c>
    </row>
    <row r="5" spans="1:17" x14ac:dyDescent="0.25">
      <c r="A5" s="172" t="s">
        <v>15</v>
      </c>
      <c r="B5" s="185" t="s">
        <v>16</v>
      </c>
      <c r="C5" s="185" t="s">
        <v>82</v>
      </c>
      <c r="D5" s="185">
        <v>56456</v>
      </c>
      <c r="E5" s="185" t="s">
        <v>66</v>
      </c>
      <c r="F5" s="185" t="s">
        <v>19</v>
      </c>
      <c r="G5" s="185" t="s">
        <v>20</v>
      </c>
      <c r="H5" s="185">
        <v>720</v>
      </c>
      <c r="I5" s="186">
        <v>1624152</v>
      </c>
      <c r="J5" s="187"/>
      <c r="K5" s="187"/>
      <c r="L5" s="186">
        <f t="shared" si="0"/>
        <v>1624152</v>
      </c>
      <c r="M5" s="186">
        <v>2144549.753</v>
      </c>
      <c r="O5" s="188" t="s">
        <v>47</v>
      </c>
      <c r="P5" s="188" t="s">
        <v>22</v>
      </c>
      <c r="Q5" s="185" t="s">
        <v>23</v>
      </c>
    </row>
    <row r="6" spans="1:17" x14ac:dyDescent="0.25">
      <c r="A6" s="172" t="s">
        <v>15</v>
      </c>
      <c r="B6" s="185" t="s">
        <v>16</v>
      </c>
      <c r="C6" s="185" t="s">
        <v>26</v>
      </c>
      <c r="D6" s="185">
        <v>6009</v>
      </c>
      <c r="E6" s="185" t="s">
        <v>18</v>
      </c>
      <c r="F6" s="185" t="s">
        <v>19</v>
      </c>
      <c r="G6" s="185" t="s">
        <v>20</v>
      </c>
      <c r="H6" s="185">
        <v>850</v>
      </c>
      <c r="I6" s="186">
        <v>6002970</v>
      </c>
      <c r="J6" s="187"/>
      <c r="K6" s="187"/>
      <c r="L6" s="186">
        <f t="shared" si="0"/>
        <v>6002970</v>
      </c>
      <c r="M6" s="186">
        <v>6625193.1830000002</v>
      </c>
      <c r="O6" s="188" t="s">
        <v>21</v>
      </c>
      <c r="P6" s="188" t="s">
        <v>22</v>
      </c>
      <c r="Q6" s="185" t="s">
        <v>23</v>
      </c>
    </row>
    <row r="7" spans="1:17" x14ac:dyDescent="0.25">
      <c r="A7" s="172" t="s">
        <v>15</v>
      </c>
      <c r="B7" s="185" t="s">
        <v>16</v>
      </c>
      <c r="C7" s="185" t="s">
        <v>26</v>
      </c>
      <c r="D7" s="185">
        <v>6009</v>
      </c>
      <c r="E7" s="185" t="s">
        <v>25</v>
      </c>
      <c r="F7" s="185" t="s">
        <v>19</v>
      </c>
      <c r="G7" s="185" t="s">
        <v>20</v>
      </c>
      <c r="H7" s="185">
        <v>850</v>
      </c>
      <c r="I7" s="186">
        <v>4956020</v>
      </c>
      <c r="J7" s="187"/>
      <c r="K7" s="187"/>
      <c r="L7" s="186">
        <f t="shared" si="0"/>
        <v>4956020</v>
      </c>
      <c r="M7" s="186">
        <v>5198648.2850000001</v>
      </c>
      <c r="O7" s="188" t="s">
        <v>21</v>
      </c>
      <c r="P7" s="188" t="s">
        <v>22</v>
      </c>
      <c r="Q7" s="185" t="s">
        <v>23</v>
      </c>
    </row>
    <row r="8" spans="1:17" x14ac:dyDescent="0.25">
      <c r="A8" s="172" t="s">
        <v>27</v>
      </c>
      <c r="B8" s="185" t="s">
        <v>16</v>
      </c>
      <c r="C8" s="185" t="s">
        <v>28</v>
      </c>
      <c r="D8" s="185">
        <v>55340</v>
      </c>
      <c r="E8" s="185" t="s">
        <v>29</v>
      </c>
      <c r="F8" s="185" t="s">
        <v>30</v>
      </c>
      <c r="G8" s="185" t="s">
        <v>31</v>
      </c>
      <c r="H8" s="185">
        <v>199</v>
      </c>
      <c r="I8" s="184">
        <v>197659.75405007365</v>
      </c>
      <c r="L8" s="184">
        <f t="shared" si="0"/>
        <v>197659.75405007365</v>
      </c>
      <c r="M8" s="184">
        <v>97200.937759941095</v>
      </c>
      <c r="O8" s="188" t="s">
        <v>21</v>
      </c>
      <c r="P8" s="188" t="s">
        <v>22</v>
      </c>
      <c r="Q8" s="185" t="s">
        <v>23</v>
      </c>
    </row>
    <row r="9" spans="1:17" x14ac:dyDescent="0.25">
      <c r="A9" s="172" t="s">
        <v>27</v>
      </c>
      <c r="B9" s="185" t="s">
        <v>16</v>
      </c>
      <c r="C9" s="185" t="s">
        <v>28</v>
      </c>
      <c r="D9" s="185">
        <v>55340</v>
      </c>
      <c r="E9" s="185" t="s">
        <v>32</v>
      </c>
      <c r="F9" s="185" t="s">
        <v>30</v>
      </c>
      <c r="G9" s="185" t="s">
        <v>31</v>
      </c>
      <c r="H9" s="185">
        <v>199</v>
      </c>
      <c r="I9" s="184">
        <v>197659.75405007365</v>
      </c>
      <c r="L9" s="184">
        <f t="shared" si="0"/>
        <v>197659.75405007365</v>
      </c>
      <c r="M9" s="184">
        <v>97200.937759941095</v>
      </c>
      <c r="O9" s="188" t="s">
        <v>21</v>
      </c>
      <c r="P9" s="188" t="s">
        <v>22</v>
      </c>
      <c r="Q9" s="185" t="s">
        <v>23</v>
      </c>
    </row>
    <row r="10" spans="1:17" x14ac:dyDescent="0.25">
      <c r="A10" s="172" t="s">
        <v>27</v>
      </c>
      <c r="B10" s="185" t="s">
        <v>16</v>
      </c>
      <c r="C10" s="185" t="s">
        <v>28</v>
      </c>
      <c r="D10" s="185">
        <v>55340</v>
      </c>
      <c r="E10" s="185" t="s">
        <v>33</v>
      </c>
      <c r="F10" s="185" t="s">
        <v>30</v>
      </c>
      <c r="G10" s="185" t="s">
        <v>34</v>
      </c>
      <c r="H10" s="185">
        <v>281</v>
      </c>
      <c r="I10" s="184">
        <v>279107.4918998527</v>
      </c>
      <c r="L10" s="184">
        <f t="shared" si="0"/>
        <v>279107.4918998527</v>
      </c>
      <c r="M10" s="184">
        <v>137253.58548011782</v>
      </c>
      <c r="O10" s="188" t="s">
        <v>21</v>
      </c>
      <c r="P10" s="188" t="s">
        <v>22</v>
      </c>
      <c r="Q10" s="185" t="s">
        <v>23</v>
      </c>
    </row>
    <row r="11" spans="1:17" x14ac:dyDescent="0.25">
      <c r="A11" s="172" t="s">
        <v>27</v>
      </c>
      <c r="B11" s="185" t="s">
        <v>16</v>
      </c>
      <c r="C11" s="185" t="s">
        <v>35</v>
      </c>
      <c r="D11" s="185">
        <v>55221</v>
      </c>
      <c r="E11" s="185" t="s">
        <v>36</v>
      </c>
      <c r="F11" s="185" t="s">
        <v>30</v>
      </c>
      <c r="G11" s="185" t="s">
        <v>31</v>
      </c>
      <c r="H11" s="185">
        <v>51</v>
      </c>
      <c r="I11" s="184">
        <v>38966.467055879897</v>
      </c>
      <c r="L11" s="184">
        <f t="shared" si="0"/>
        <v>38966.467055879897</v>
      </c>
      <c r="M11" s="184">
        <v>18558.089444537112</v>
      </c>
      <c r="O11" s="188" t="s">
        <v>21</v>
      </c>
      <c r="P11" s="188" t="s">
        <v>22</v>
      </c>
      <c r="Q11" s="185" t="s">
        <v>23</v>
      </c>
    </row>
    <row r="12" spans="1:17" x14ac:dyDescent="0.25">
      <c r="A12" s="172" t="s">
        <v>27</v>
      </c>
      <c r="B12" s="185" t="s">
        <v>16</v>
      </c>
      <c r="C12" s="185" t="s">
        <v>35</v>
      </c>
      <c r="D12" s="185">
        <v>55221</v>
      </c>
      <c r="E12" s="185" t="s">
        <v>37</v>
      </c>
      <c r="F12" s="185" t="s">
        <v>30</v>
      </c>
      <c r="G12" s="185" t="s">
        <v>31</v>
      </c>
      <c r="H12" s="185">
        <v>51</v>
      </c>
      <c r="I12" s="184">
        <v>38966.467055879897</v>
      </c>
      <c r="L12" s="184">
        <f t="shared" si="0"/>
        <v>38966.467055879897</v>
      </c>
      <c r="M12" s="184">
        <v>18558.089444537112</v>
      </c>
      <c r="O12" s="188" t="s">
        <v>21</v>
      </c>
      <c r="P12" s="188" t="s">
        <v>22</v>
      </c>
      <c r="Q12" s="185" t="s">
        <v>23</v>
      </c>
    </row>
    <row r="13" spans="1:17" x14ac:dyDescent="0.25">
      <c r="A13" s="172" t="s">
        <v>27</v>
      </c>
      <c r="B13" s="185" t="s">
        <v>16</v>
      </c>
      <c r="C13" s="185" t="s">
        <v>35</v>
      </c>
      <c r="D13" s="185">
        <v>55221</v>
      </c>
      <c r="E13" s="185" t="s">
        <v>38</v>
      </c>
      <c r="F13" s="185" t="s">
        <v>30</v>
      </c>
      <c r="G13" s="185" t="s">
        <v>31</v>
      </c>
      <c r="H13" s="185">
        <v>51</v>
      </c>
      <c r="I13" s="184">
        <v>38966.467055879897</v>
      </c>
      <c r="L13" s="184">
        <f t="shared" si="0"/>
        <v>38966.467055879897</v>
      </c>
      <c r="M13" s="184">
        <v>18558.089444537112</v>
      </c>
      <c r="O13" s="188" t="s">
        <v>21</v>
      </c>
      <c r="P13" s="188" t="s">
        <v>22</v>
      </c>
      <c r="Q13" s="185" t="s">
        <v>23</v>
      </c>
    </row>
    <row r="14" spans="1:17" x14ac:dyDescent="0.25">
      <c r="A14" s="172" t="s">
        <v>27</v>
      </c>
      <c r="B14" s="185" t="s">
        <v>16</v>
      </c>
      <c r="C14" s="185" t="s">
        <v>35</v>
      </c>
      <c r="D14" s="185">
        <v>55221</v>
      </c>
      <c r="E14" s="185" t="s">
        <v>39</v>
      </c>
      <c r="F14" s="185" t="s">
        <v>30</v>
      </c>
      <c r="G14" s="185" t="s">
        <v>31</v>
      </c>
      <c r="H14" s="185">
        <v>51</v>
      </c>
      <c r="I14" s="184">
        <v>38966.467055879897</v>
      </c>
      <c r="L14" s="184">
        <f t="shared" si="0"/>
        <v>38966.467055879897</v>
      </c>
      <c r="M14" s="184">
        <v>18558.089444537112</v>
      </c>
      <c r="O14" s="188" t="s">
        <v>21</v>
      </c>
      <c r="P14" s="188" t="s">
        <v>22</v>
      </c>
      <c r="Q14" s="185" t="s">
        <v>23</v>
      </c>
    </row>
    <row r="15" spans="1:17" x14ac:dyDescent="0.25">
      <c r="A15" s="172" t="s">
        <v>27</v>
      </c>
      <c r="B15" s="185" t="s">
        <v>16</v>
      </c>
      <c r="C15" s="185" t="s">
        <v>35</v>
      </c>
      <c r="D15" s="185">
        <v>55221</v>
      </c>
      <c r="E15" s="185" t="s">
        <v>40</v>
      </c>
      <c r="F15" s="185" t="s">
        <v>30</v>
      </c>
      <c r="G15" s="185" t="s">
        <v>31</v>
      </c>
      <c r="H15" s="185">
        <v>51</v>
      </c>
      <c r="I15" s="184">
        <v>38966.467055879897</v>
      </c>
      <c r="L15" s="184">
        <f t="shared" si="0"/>
        <v>38966.467055879897</v>
      </c>
      <c r="M15" s="184">
        <v>18558.089444537112</v>
      </c>
      <c r="O15" s="188" t="s">
        <v>21</v>
      </c>
      <c r="P15" s="188" t="s">
        <v>22</v>
      </c>
      <c r="Q15" s="185" t="s">
        <v>23</v>
      </c>
    </row>
    <row r="16" spans="1:17" x14ac:dyDescent="0.25">
      <c r="A16" s="172" t="s">
        <v>27</v>
      </c>
      <c r="B16" s="185" t="s">
        <v>16</v>
      </c>
      <c r="C16" s="185" t="s">
        <v>35</v>
      </c>
      <c r="D16" s="185">
        <v>55221</v>
      </c>
      <c r="E16" s="185" t="s">
        <v>41</v>
      </c>
      <c r="F16" s="185" t="s">
        <v>30</v>
      </c>
      <c r="G16" s="185" t="s">
        <v>31</v>
      </c>
      <c r="H16" s="185">
        <v>51</v>
      </c>
      <c r="I16" s="184">
        <v>38966.467055879897</v>
      </c>
      <c r="L16" s="184">
        <f t="shared" si="0"/>
        <v>38966.467055879897</v>
      </c>
      <c r="M16" s="184">
        <v>18558.089444537112</v>
      </c>
      <c r="O16" s="188" t="s">
        <v>21</v>
      </c>
      <c r="P16" s="188" t="s">
        <v>22</v>
      </c>
      <c r="Q16" s="185" t="s">
        <v>23</v>
      </c>
    </row>
    <row r="17" spans="1:17" x14ac:dyDescent="0.25">
      <c r="A17" s="172" t="s">
        <v>27</v>
      </c>
      <c r="B17" s="185" t="s">
        <v>16</v>
      </c>
      <c r="C17" s="185" t="s">
        <v>35</v>
      </c>
      <c r="D17" s="185">
        <v>55221</v>
      </c>
      <c r="E17" s="185" t="s">
        <v>42</v>
      </c>
      <c r="F17" s="185" t="s">
        <v>30</v>
      </c>
      <c r="G17" s="185" t="s">
        <v>31</v>
      </c>
      <c r="H17" s="185">
        <v>83.5</v>
      </c>
      <c r="I17" s="184">
        <v>63798.039199332779</v>
      </c>
      <c r="L17" s="184">
        <f t="shared" si="0"/>
        <v>63798.039199332779</v>
      </c>
      <c r="M17" s="184">
        <v>30384.322914095083</v>
      </c>
      <c r="O17" s="188" t="s">
        <v>21</v>
      </c>
      <c r="P17" s="188" t="s">
        <v>22</v>
      </c>
      <c r="Q17" s="185" t="s">
        <v>23</v>
      </c>
    </row>
    <row r="18" spans="1:17" x14ac:dyDescent="0.25">
      <c r="A18" s="172" t="s">
        <v>27</v>
      </c>
      <c r="B18" s="185" t="s">
        <v>16</v>
      </c>
      <c r="C18" s="185" t="s">
        <v>35</v>
      </c>
      <c r="D18" s="185">
        <v>55221</v>
      </c>
      <c r="E18" s="185" t="s">
        <v>43</v>
      </c>
      <c r="F18" s="185" t="s">
        <v>30</v>
      </c>
      <c r="G18" s="185" t="s">
        <v>34</v>
      </c>
      <c r="H18" s="185">
        <v>105</v>
      </c>
      <c r="I18" s="184">
        <v>80225.079232693912</v>
      </c>
      <c r="L18" s="184">
        <f t="shared" si="0"/>
        <v>80225.079232693912</v>
      </c>
      <c r="M18" s="184">
        <v>38207.831209341115</v>
      </c>
      <c r="O18" s="188" t="s">
        <v>21</v>
      </c>
      <c r="P18" s="188" t="s">
        <v>22</v>
      </c>
      <c r="Q18" s="185" t="s">
        <v>23</v>
      </c>
    </row>
    <row r="19" spans="1:17" x14ac:dyDescent="0.25">
      <c r="A19" s="172" t="s">
        <v>27</v>
      </c>
      <c r="B19" s="185" t="s">
        <v>16</v>
      </c>
      <c r="C19" s="185" t="s">
        <v>35</v>
      </c>
      <c r="D19" s="185">
        <v>55221</v>
      </c>
      <c r="E19" s="185" t="s">
        <v>44</v>
      </c>
      <c r="F19" s="185" t="s">
        <v>30</v>
      </c>
      <c r="G19" s="185" t="s">
        <v>34</v>
      </c>
      <c r="H19" s="185">
        <v>105</v>
      </c>
      <c r="I19" s="184">
        <v>80225.079232693912</v>
      </c>
      <c r="L19" s="184">
        <f t="shared" si="0"/>
        <v>80225.079232693912</v>
      </c>
      <c r="M19" s="184">
        <v>38207.831209341115</v>
      </c>
      <c r="O19" s="188" t="s">
        <v>21</v>
      </c>
      <c r="P19" s="188" t="s">
        <v>22</v>
      </c>
      <c r="Q19" s="185" t="s">
        <v>23</v>
      </c>
    </row>
    <row r="20" spans="1:17" x14ac:dyDescent="0.25">
      <c r="A20" s="172" t="s">
        <v>27</v>
      </c>
      <c r="B20" s="185" t="s">
        <v>16</v>
      </c>
      <c r="C20" s="185" t="s">
        <v>45</v>
      </c>
      <c r="D20" s="185">
        <v>55714</v>
      </c>
      <c r="E20" s="185" t="s">
        <v>46</v>
      </c>
      <c r="F20" s="185" t="s">
        <v>30</v>
      </c>
      <c r="G20" s="185" t="s">
        <v>31</v>
      </c>
      <c r="H20" s="185">
        <v>242</v>
      </c>
      <c r="I20" s="184">
        <v>592472.76943699736</v>
      </c>
      <c r="L20" s="184">
        <f t="shared" si="0"/>
        <v>592472.76943699736</v>
      </c>
      <c r="M20" s="184">
        <v>249484.04947538892</v>
      </c>
      <c r="O20" s="188" t="s">
        <v>47</v>
      </c>
      <c r="P20" s="188" t="s">
        <v>22</v>
      </c>
      <c r="Q20" s="185" t="s">
        <v>23</v>
      </c>
    </row>
    <row r="21" spans="1:17" x14ac:dyDescent="0.25">
      <c r="A21" s="172" t="s">
        <v>27</v>
      </c>
      <c r="B21" s="185" t="s">
        <v>16</v>
      </c>
      <c r="C21" s="185" t="s">
        <v>45</v>
      </c>
      <c r="D21" s="185">
        <v>55714</v>
      </c>
      <c r="E21" s="185" t="s">
        <v>48</v>
      </c>
      <c r="F21" s="185" t="s">
        <v>30</v>
      </c>
      <c r="G21" s="185" t="s">
        <v>31</v>
      </c>
      <c r="H21" s="185">
        <v>242</v>
      </c>
      <c r="I21" s="184">
        <v>592472.76943699736</v>
      </c>
      <c r="L21" s="184">
        <f t="shared" si="0"/>
        <v>592472.76943699736</v>
      </c>
      <c r="M21" s="184">
        <v>249484.04947538892</v>
      </c>
      <c r="O21" s="188" t="s">
        <v>47</v>
      </c>
      <c r="P21" s="188" t="s">
        <v>22</v>
      </c>
      <c r="Q21" s="185" t="s">
        <v>23</v>
      </c>
    </row>
    <row r="22" spans="1:17" x14ac:dyDescent="0.25">
      <c r="A22" s="172" t="s">
        <v>27</v>
      </c>
      <c r="B22" s="185" t="s">
        <v>16</v>
      </c>
      <c r="C22" s="185" t="s">
        <v>45</v>
      </c>
      <c r="D22" s="185">
        <v>55714</v>
      </c>
      <c r="E22" s="185" t="s">
        <v>49</v>
      </c>
      <c r="F22" s="185" t="s">
        <v>30</v>
      </c>
      <c r="G22" s="185" t="s">
        <v>34</v>
      </c>
      <c r="H22" s="185">
        <v>262</v>
      </c>
      <c r="I22" s="184">
        <v>641437.46112600539</v>
      </c>
      <c r="L22" s="184">
        <f t="shared" si="0"/>
        <v>641437.46112600539</v>
      </c>
      <c r="M22" s="184">
        <v>270102.56596095831</v>
      </c>
      <c r="O22" s="188" t="s">
        <v>47</v>
      </c>
      <c r="P22" s="188" t="s">
        <v>22</v>
      </c>
      <c r="Q22" s="185" t="s">
        <v>23</v>
      </c>
    </row>
    <row r="23" spans="1:17" x14ac:dyDescent="0.25">
      <c r="A23" s="172" t="s">
        <v>27</v>
      </c>
      <c r="B23" s="185" t="s">
        <v>16</v>
      </c>
      <c r="C23" s="185" t="s">
        <v>83</v>
      </c>
      <c r="D23" s="185">
        <v>55418</v>
      </c>
      <c r="E23" s="185" t="s">
        <v>51</v>
      </c>
      <c r="F23" s="185" t="s">
        <v>30</v>
      </c>
      <c r="G23" s="185" t="s">
        <v>31</v>
      </c>
      <c r="H23" s="185">
        <v>198.9</v>
      </c>
      <c r="I23" s="184">
        <v>226457.44473978737</v>
      </c>
      <c r="L23" s="184">
        <f t="shared" si="0"/>
        <v>226457.44473978737</v>
      </c>
      <c r="M23" s="184">
        <v>97625.823488108566</v>
      </c>
      <c r="O23" s="188" t="s">
        <v>47</v>
      </c>
      <c r="P23" s="188" t="s">
        <v>22</v>
      </c>
      <c r="Q23" s="185" t="s">
        <v>23</v>
      </c>
    </row>
    <row r="24" spans="1:17" x14ac:dyDescent="0.25">
      <c r="A24" s="172" t="s">
        <v>27</v>
      </c>
      <c r="B24" s="185" t="s">
        <v>16</v>
      </c>
      <c r="C24" s="185" t="s">
        <v>83</v>
      </c>
      <c r="D24" s="185">
        <v>55418</v>
      </c>
      <c r="E24" s="185" t="s">
        <v>52</v>
      </c>
      <c r="F24" s="185" t="s">
        <v>30</v>
      </c>
      <c r="G24" s="185" t="s">
        <v>31</v>
      </c>
      <c r="H24" s="185">
        <v>198.9</v>
      </c>
      <c r="I24" s="184">
        <v>226457.44473978737</v>
      </c>
      <c r="L24" s="184">
        <f t="shared" si="0"/>
        <v>226457.44473978737</v>
      </c>
      <c r="M24" s="184">
        <v>97625.823488108566</v>
      </c>
      <c r="O24" s="188" t="s">
        <v>47</v>
      </c>
      <c r="P24" s="188" t="s">
        <v>22</v>
      </c>
      <c r="Q24" s="185" t="s">
        <v>23</v>
      </c>
    </row>
    <row r="25" spans="1:17" x14ac:dyDescent="0.25">
      <c r="A25" s="172" t="s">
        <v>27</v>
      </c>
      <c r="B25" s="185" t="s">
        <v>16</v>
      </c>
      <c r="C25" s="185" t="s">
        <v>83</v>
      </c>
      <c r="D25" s="185">
        <v>55418</v>
      </c>
      <c r="E25" s="185" t="s">
        <v>49</v>
      </c>
      <c r="F25" s="185" t="s">
        <v>30</v>
      </c>
      <c r="G25" s="185" t="s">
        <v>34</v>
      </c>
      <c r="H25" s="185">
        <v>317</v>
      </c>
      <c r="I25" s="184">
        <v>360920.11052042531</v>
      </c>
      <c r="L25" s="184">
        <f t="shared" si="0"/>
        <v>360920.11052042531</v>
      </c>
      <c r="M25" s="184">
        <v>155592.69002378287</v>
      </c>
      <c r="O25" s="188" t="s">
        <v>47</v>
      </c>
      <c r="P25" s="188" t="s">
        <v>22</v>
      </c>
      <c r="Q25" s="185" t="s">
        <v>23</v>
      </c>
    </row>
    <row r="26" spans="1:17" x14ac:dyDescent="0.25">
      <c r="A26" s="172" t="s">
        <v>27</v>
      </c>
      <c r="B26" s="185" t="s">
        <v>16</v>
      </c>
      <c r="C26" s="185" t="s">
        <v>53</v>
      </c>
      <c r="D26" s="185">
        <v>55075</v>
      </c>
      <c r="E26" s="185" t="s">
        <v>57</v>
      </c>
      <c r="F26" s="185" t="s">
        <v>30</v>
      </c>
      <c r="G26" s="185" t="s">
        <v>34</v>
      </c>
      <c r="H26" s="185">
        <v>56</v>
      </c>
      <c r="I26" s="184">
        <v>286244.71186440677</v>
      </c>
      <c r="J26" s="183">
        <v>0.53616126647958806</v>
      </c>
      <c r="K26" s="184">
        <f>(4/3)*3.412*I26*(1/J26-1)</f>
        <v>1126566.4335796239</v>
      </c>
      <c r="L26" s="184">
        <f>I26+ 0.75*K26/3.412</f>
        <v>533878.01350119396</v>
      </c>
      <c r="M26" s="184">
        <v>165607.59338983049</v>
      </c>
      <c r="O26" s="188" t="s">
        <v>55</v>
      </c>
      <c r="P26" s="188" t="s">
        <v>56</v>
      </c>
      <c r="Q26" s="185" t="s">
        <v>23</v>
      </c>
    </row>
    <row r="27" spans="1:17" x14ac:dyDescent="0.25">
      <c r="A27" s="172" t="s">
        <v>27</v>
      </c>
      <c r="B27" s="185" t="s">
        <v>16</v>
      </c>
      <c r="C27" s="185" t="s">
        <v>53</v>
      </c>
      <c r="D27" s="185">
        <v>55075</v>
      </c>
      <c r="E27" s="185" t="s">
        <v>54</v>
      </c>
      <c r="F27" s="185" t="s">
        <v>30</v>
      </c>
      <c r="G27" s="185" t="s">
        <v>31</v>
      </c>
      <c r="H27" s="185">
        <v>180</v>
      </c>
      <c r="I27" s="184">
        <v>920072.28813559317</v>
      </c>
      <c r="J27" s="183">
        <v>0.53616126647958806</v>
      </c>
      <c r="K27" s="184">
        <f>(4/3)*3.412*I27*(1/J27-1)</f>
        <v>3621106.3936487911</v>
      </c>
      <c r="L27" s="184">
        <f>I27+ 0.75*K27/3.412</f>
        <v>1716036.4719681235</v>
      </c>
      <c r="M27" s="184">
        <v>532310.12161016942</v>
      </c>
      <c r="O27" s="188" t="s">
        <v>55</v>
      </c>
      <c r="P27" s="188" t="s">
        <v>56</v>
      </c>
      <c r="Q27" s="185" t="s">
        <v>23</v>
      </c>
    </row>
    <row r="28" spans="1:17" x14ac:dyDescent="0.25">
      <c r="A28" s="172" t="s">
        <v>27</v>
      </c>
      <c r="B28" s="185" t="s">
        <v>16</v>
      </c>
      <c r="C28" s="185" t="s">
        <v>58</v>
      </c>
      <c r="D28" s="185">
        <v>201</v>
      </c>
      <c r="E28" s="185" t="s">
        <v>18</v>
      </c>
      <c r="F28" s="185" t="s">
        <v>30</v>
      </c>
      <c r="G28" s="185" t="s">
        <v>34</v>
      </c>
      <c r="H28" s="185">
        <v>59</v>
      </c>
      <c r="I28" s="184">
        <v>26306.664864864866</v>
      </c>
      <c r="L28" s="184">
        <f t="shared" ref="L28:L55" si="1">I28</f>
        <v>26306.664864864866</v>
      </c>
      <c r="M28" s="184">
        <v>15245.533983783784</v>
      </c>
      <c r="O28" s="188" t="s">
        <v>21</v>
      </c>
      <c r="P28" s="188" t="s">
        <v>22</v>
      </c>
      <c r="Q28" s="185" t="s">
        <v>23</v>
      </c>
    </row>
    <row r="29" spans="1:17" x14ac:dyDescent="0.25">
      <c r="A29" s="172" t="s">
        <v>27</v>
      </c>
      <c r="B29" s="185" t="s">
        <v>16</v>
      </c>
      <c r="C29" s="185" t="s">
        <v>58</v>
      </c>
      <c r="D29" s="185">
        <v>201</v>
      </c>
      <c r="E29" s="185" t="s">
        <v>25</v>
      </c>
      <c r="F29" s="185" t="s">
        <v>30</v>
      </c>
      <c r="G29" s="185" t="s">
        <v>31</v>
      </c>
      <c r="H29" s="185">
        <v>126</v>
      </c>
      <c r="I29" s="184">
        <v>56180.335135135138</v>
      </c>
      <c r="L29" s="184">
        <f t="shared" si="1"/>
        <v>56180.335135135138</v>
      </c>
      <c r="M29" s="184">
        <v>32558.259016216212</v>
      </c>
      <c r="O29" s="188" t="s">
        <v>21</v>
      </c>
      <c r="P29" s="188" t="s">
        <v>22</v>
      </c>
      <c r="Q29" s="185" t="s">
        <v>23</v>
      </c>
    </row>
    <row r="30" spans="1:17" x14ac:dyDescent="0.25">
      <c r="A30" s="172" t="s">
        <v>27</v>
      </c>
      <c r="B30" s="185" t="s">
        <v>16</v>
      </c>
      <c r="C30" s="185" t="s">
        <v>59</v>
      </c>
      <c r="D30" s="185">
        <v>55380</v>
      </c>
      <c r="E30" s="185" t="s">
        <v>29</v>
      </c>
      <c r="F30" s="185" t="s">
        <v>30</v>
      </c>
      <c r="G30" s="185" t="s">
        <v>31</v>
      </c>
      <c r="H30" s="185">
        <v>176</v>
      </c>
      <c r="I30" s="184">
        <v>462244.2108731466</v>
      </c>
      <c r="L30" s="184">
        <f t="shared" si="1"/>
        <v>462244.2108731466</v>
      </c>
      <c r="M30" s="184">
        <v>213231.8509917628</v>
      </c>
      <c r="O30" s="188" t="s">
        <v>47</v>
      </c>
      <c r="P30" s="188" t="s">
        <v>22</v>
      </c>
      <c r="Q30" s="185" t="s">
        <v>23</v>
      </c>
    </row>
    <row r="31" spans="1:17" x14ac:dyDescent="0.25">
      <c r="A31" s="172" t="s">
        <v>27</v>
      </c>
      <c r="B31" s="185" t="s">
        <v>16</v>
      </c>
      <c r="C31" s="185" t="s">
        <v>59</v>
      </c>
      <c r="D31" s="185">
        <v>55380</v>
      </c>
      <c r="E31" s="185" t="s">
        <v>32</v>
      </c>
      <c r="F31" s="185" t="s">
        <v>30</v>
      </c>
      <c r="G31" s="185" t="s">
        <v>31</v>
      </c>
      <c r="H31" s="185">
        <v>176</v>
      </c>
      <c r="I31" s="184">
        <v>462244.2108731466</v>
      </c>
      <c r="L31" s="184">
        <f t="shared" si="1"/>
        <v>462244.2108731466</v>
      </c>
      <c r="M31" s="184">
        <v>213231.8509917628</v>
      </c>
      <c r="O31" s="188" t="s">
        <v>47</v>
      </c>
      <c r="P31" s="188" t="s">
        <v>22</v>
      </c>
      <c r="Q31" s="185" t="s">
        <v>23</v>
      </c>
    </row>
    <row r="32" spans="1:17" x14ac:dyDescent="0.25">
      <c r="A32" s="172" t="s">
        <v>27</v>
      </c>
      <c r="B32" s="185" t="s">
        <v>16</v>
      </c>
      <c r="C32" s="185" t="s">
        <v>59</v>
      </c>
      <c r="D32" s="185">
        <v>55380</v>
      </c>
      <c r="E32" s="185" t="s">
        <v>60</v>
      </c>
      <c r="F32" s="185" t="s">
        <v>30</v>
      </c>
      <c r="G32" s="185" t="s">
        <v>31</v>
      </c>
      <c r="H32" s="185">
        <v>176</v>
      </c>
      <c r="I32" s="184">
        <v>462244.2108731466</v>
      </c>
      <c r="L32" s="184">
        <f t="shared" si="1"/>
        <v>462244.2108731466</v>
      </c>
      <c r="M32" s="184">
        <v>213231.8509917628</v>
      </c>
      <c r="O32" s="188" t="s">
        <v>47</v>
      </c>
      <c r="P32" s="188" t="s">
        <v>22</v>
      </c>
      <c r="Q32" s="185" t="s">
        <v>23</v>
      </c>
    </row>
    <row r="33" spans="1:17" x14ac:dyDescent="0.25">
      <c r="A33" s="172" t="s">
        <v>27</v>
      </c>
      <c r="B33" s="185" t="s">
        <v>16</v>
      </c>
      <c r="C33" s="185" t="s">
        <v>59</v>
      </c>
      <c r="D33" s="185">
        <v>55380</v>
      </c>
      <c r="E33" s="185" t="s">
        <v>61</v>
      </c>
      <c r="F33" s="185" t="s">
        <v>30</v>
      </c>
      <c r="G33" s="185" t="s">
        <v>31</v>
      </c>
      <c r="H33" s="185">
        <v>176</v>
      </c>
      <c r="I33" s="184">
        <v>462244.2108731466</v>
      </c>
      <c r="L33" s="184">
        <f t="shared" si="1"/>
        <v>462244.2108731466</v>
      </c>
      <c r="M33" s="184">
        <v>213231.8509917628</v>
      </c>
      <c r="O33" s="188" t="s">
        <v>47</v>
      </c>
      <c r="P33" s="188" t="s">
        <v>22</v>
      </c>
      <c r="Q33" s="185" t="s">
        <v>23</v>
      </c>
    </row>
    <row r="34" spans="1:17" x14ac:dyDescent="0.25">
      <c r="A34" s="172" t="s">
        <v>27</v>
      </c>
      <c r="B34" s="185" t="s">
        <v>16</v>
      </c>
      <c r="C34" s="185" t="s">
        <v>59</v>
      </c>
      <c r="D34" s="185">
        <v>55380</v>
      </c>
      <c r="E34" s="185" t="s">
        <v>62</v>
      </c>
      <c r="F34" s="185" t="s">
        <v>30</v>
      </c>
      <c r="G34" s="185" t="s">
        <v>31</v>
      </c>
      <c r="H34" s="185">
        <v>176</v>
      </c>
      <c r="I34" s="184">
        <v>462244.2108731466</v>
      </c>
      <c r="L34" s="184">
        <f t="shared" si="1"/>
        <v>462244.2108731466</v>
      </c>
      <c r="M34" s="184">
        <v>213231.8509917628</v>
      </c>
      <c r="O34" s="188" t="s">
        <v>47</v>
      </c>
      <c r="P34" s="188" t="s">
        <v>22</v>
      </c>
      <c r="Q34" s="185" t="s">
        <v>23</v>
      </c>
    </row>
    <row r="35" spans="1:17" x14ac:dyDescent="0.25">
      <c r="A35" s="172" t="s">
        <v>27</v>
      </c>
      <c r="B35" s="185" t="s">
        <v>16</v>
      </c>
      <c r="C35" s="185" t="s">
        <v>59</v>
      </c>
      <c r="D35" s="185">
        <v>55380</v>
      </c>
      <c r="E35" s="185" t="s">
        <v>63</v>
      </c>
      <c r="F35" s="185" t="s">
        <v>30</v>
      </c>
      <c r="G35" s="185" t="s">
        <v>31</v>
      </c>
      <c r="H35" s="185">
        <v>176</v>
      </c>
      <c r="I35" s="184">
        <v>462244.2108731466</v>
      </c>
      <c r="L35" s="184">
        <f t="shared" si="1"/>
        <v>462244.2108731466</v>
      </c>
      <c r="M35" s="184">
        <v>213231.8509917628</v>
      </c>
      <c r="O35" s="188" t="s">
        <v>47</v>
      </c>
      <c r="P35" s="188" t="s">
        <v>22</v>
      </c>
      <c r="Q35" s="185" t="s">
        <v>23</v>
      </c>
    </row>
    <row r="36" spans="1:17" x14ac:dyDescent="0.25">
      <c r="A36" s="172" t="s">
        <v>27</v>
      </c>
      <c r="B36" s="185" t="s">
        <v>16</v>
      </c>
      <c r="C36" s="185" t="s">
        <v>59</v>
      </c>
      <c r="D36" s="185">
        <v>55380</v>
      </c>
      <c r="E36" s="185" t="s">
        <v>64</v>
      </c>
      <c r="F36" s="185" t="s">
        <v>30</v>
      </c>
      <c r="G36" s="185" t="s">
        <v>31</v>
      </c>
      <c r="H36" s="185">
        <v>176</v>
      </c>
      <c r="I36" s="184">
        <v>462244.2108731466</v>
      </c>
      <c r="L36" s="184">
        <f t="shared" si="1"/>
        <v>462244.2108731466</v>
      </c>
      <c r="M36" s="184">
        <v>213231.8509917628</v>
      </c>
      <c r="O36" s="188" t="s">
        <v>47</v>
      </c>
      <c r="P36" s="188" t="s">
        <v>22</v>
      </c>
      <c r="Q36" s="185" t="s">
        <v>23</v>
      </c>
    </row>
    <row r="37" spans="1:17" x14ac:dyDescent="0.25">
      <c r="A37" s="172" t="s">
        <v>27</v>
      </c>
      <c r="B37" s="185" t="s">
        <v>16</v>
      </c>
      <c r="C37" s="185" t="s">
        <v>59</v>
      </c>
      <c r="D37" s="185">
        <v>55380</v>
      </c>
      <c r="E37" s="185" t="s">
        <v>65</v>
      </c>
      <c r="F37" s="185" t="s">
        <v>30</v>
      </c>
      <c r="G37" s="185" t="s">
        <v>31</v>
      </c>
      <c r="H37" s="185">
        <v>176</v>
      </c>
      <c r="I37" s="184">
        <v>462244.2108731466</v>
      </c>
      <c r="L37" s="184">
        <f t="shared" si="1"/>
        <v>462244.2108731466</v>
      </c>
      <c r="M37" s="184">
        <v>213231.8509917628</v>
      </c>
      <c r="O37" s="188" t="s">
        <v>47</v>
      </c>
      <c r="P37" s="188" t="s">
        <v>22</v>
      </c>
      <c r="Q37" s="185" t="s">
        <v>23</v>
      </c>
    </row>
    <row r="38" spans="1:17" x14ac:dyDescent="0.25">
      <c r="A38" s="172" t="s">
        <v>27</v>
      </c>
      <c r="B38" s="185" t="s">
        <v>16</v>
      </c>
      <c r="C38" s="185" t="s">
        <v>59</v>
      </c>
      <c r="D38" s="185">
        <v>55380</v>
      </c>
      <c r="E38" s="185" t="s">
        <v>66</v>
      </c>
      <c r="F38" s="185" t="s">
        <v>30</v>
      </c>
      <c r="G38" s="185" t="s">
        <v>34</v>
      </c>
      <c r="H38" s="185">
        <v>255</v>
      </c>
      <c r="I38" s="184">
        <v>669728.8282537068</v>
      </c>
      <c r="L38" s="184">
        <f t="shared" si="1"/>
        <v>669728.8282537068</v>
      </c>
      <c r="M38" s="184">
        <v>308943.87501647451</v>
      </c>
      <c r="O38" s="188" t="s">
        <v>47</v>
      </c>
      <c r="P38" s="188" t="s">
        <v>22</v>
      </c>
      <c r="Q38" s="185" t="s">
        <v>23</v>
      </c>
    </row>
    <row r="39" spans="1:17" x14ac:dyDescent="0.25">
      <c r="A39" s="172" t="s">
        <v>27</v>
      </c>
      <c r="B39" s="185" t="s">
        <v>16</v>
      </c>
      <c r="C39" s="185" t="s">
        <v>59</v>
      </c>
      <c r="D39" s="185">
        <v>55380</v>
      </c>
      <c r="E39" s="185" t="s">
        <v>67</v>
      </c>
      <c r="F39" s="185" t="s">
        <v>30</v>
      </c>
      <c r="G39" s="185" t="s">
        <v>34</v>
      </c>
      <c r="H39" s="185">
        <v>255</v>
      </c>
      <c r="I39" s="184">
        <v>669728.8282537068</v>
      </c>
      <c r="L39" s="184">
        <f t="shared" si="1"/>
        <v>669728.8282537068</v>
      </c>
      <c r="M39" s="184">
        <v>308943.87501647451</v>
      </c>
      <c r="O39" s="188" t="s">
        <v>47</v>
      </c>
      <c r="P39" s="188" t="s">
        <v>22</v>
      </c>
      <c r="Q39" s="185" t="s">
        <v>23</v>
      </c>
    </row>
    <row r="40" spans="1:17" x14ac:dyDescent="0.25">
      <c r="A40" s="172" t="s">
        <v>27</v>
      </c>
      <c r="B40" s="185" t="s">
        <v>16</v>
      </c>
      <c r="C40" s="185" t="s">
        <v>59</v>
      </c>
      <c r="D40" s="185">
        <v>55380</v>
      </c>
      <c r="E40" s="185" t="s">
        <v>68</v>
      </c>
      <c r="F40" s="185" t="s">
        <v>30</v>
      </c>
      <c r="G40" s="185" t="s">
        <v>34</v>
      </c>
      <c r="H40" s="185">
        <v>255</v>
      </c>
      <c r="I40" s="184">
        <v>669728.8282537068</v>
      </c>
      <c r="L40" s="184">
        <f t="shared" si="1"/>
        <v>669728.8282537068</v>
      </c>
      <c r="M40" s="184">
        <v>308943.87501647451</v>
      </c>
      <c r="O40" s="188" t="s">
        <v>47</v>
      </c>
      <c r="P40" s="188" t="s">
        <v>22</v>
      </c>
      <c r="Q40" s="185" t="s">
        <v>23</v>
      </c>
    </row>
    <row r="41" spans="1:17" x14ac:dyDescent="0.25">
      <c r="A41" s="172" t="s">
        <v>27</v>
      </c>
      <c r="B41" s="185" t="s">
        <v>16</v>
      </c>
      <c r="C41" s="185" t="s">
        <v>59</v>
      </c>
      <c r="D41" s="185">
        <v>55380</v>
      </c>
      <c r="E41" s="185" t="s">
        <v>69</v>
      </c>
      <c r="F41" s="185" t="s">
        <v>30</v>
      </c>
      <c r="G41" s="185" t="s">
        <v>34</v>
      </c>
      <c r="H41" s="185">
        <v>255</v>
      </c>
      <c r="I41" s="184">
        <v>669728.8282537068</v>
      </c>
      <c r="L41" s="184">
        <f t="shared" si="1"/>
        <v>669728.8282537068</v>
      </c>
      <c r="M41" s="184">
        <v>308943.87501647451</v>
      </c>
      <c r="O41" s="188" t="s">
        <v>47</v>
      </c>
      <c r="P41" s="188" t="s">
        <v>22</v>
      </c>
      <c r="Q41" s="185" t="s">
        <v>23</v>
      </c>
    </row>
    <row r="42" spans="1:17" x14ac:dyDescent="0.25">
      <c r="A42" s="172" t="s">
        <v>70</v>
      </c>
      <c r="B42" s="185" t="s">
        <v>16</v>
      </c>
      <c r="C42" s="185" t="s">
        <v>71</v>
      </c>
      <c r="D42" s="185">
        <v>202</v>
      </c>
      <c r="E42" s="185" t="s">
        <v>18</v>
      </c>
      <c r="F42" s="185" t="s">
        <v>30</v>
      </c>
      <c r="G42" s="185" t="s">
        <v>20</v>
      </c>
      <c r="H42" s="185">
        <v>120</v>
      </c>
      <c r="I42" s="184">
        <v>46243</v>
      </c>
      <c r="L42" s="184">
        <f t="shared" si="1"/>
        <v>46243</v>
      </c>
      <c r="M42" s="184">
        <v>26993.66</v>
      </c>
      <c r="O42" s="188" t="s">
        <v>21</v>
      </c>
      <c r="P42" s="188" t="s">
        <v>22</v>
      </c>
      <c r="Q42" s="185" t="s">
        <v>23</v>
      </c>
    </row>
    <row r="43" spans="1:17" x14ac:dyDescent="0.25">
      <c r="A43" s="172" t="s">
        <v>70</v>
      </c>
      <c r="B43" s="185" t="s">
        <v>16</v>
      </c>
      <c r="C43" s="185" t="s">
        <v>72</v>
      </c>
      <c r="D43" s="185">
        <v>167</v>
      </c>
      <c r="E43" s="185" t="s">
        <v>25</v>
      </c>
      <c r="F43" s="185" t="s">
        <v>30</v>
      </c>
      <c r="G43" s="185" t="s">
        <v>20</v>
      </c>
      <c r="H43" s="185">
        <v>69</v>
      </c>
      <c r="I43" s="190">
        <v>-144</v>
      </c>
      <c r="L43" s="190">
        <f t="shared" si="1"/>
        <v>-144</v>
      </c>
      <c r="M43" s="190">
        <v>0</v>
      </c>
      <c r="O43" s="188" t="s">
        <v>21</v>
      </c>
      <c r="P43" s="188" t="s">
        <v>22</v>
      </c>
      <c r="Q43" s="185" t="s">
        <v>76</v>
      </c>
    </row>
    <row r="44" spans="1:17" x14ac:dyDescent="0.25">
      <c r="A44" s="172" t="s">
        <v>70</v>
      </c>
      <c r="B44" s="185" t="s">
        <v>16</v>
      </c>
      <c r="C44" s="185" t="s">
        <v>72</v>
      </c>
      <c r="D44" s="185">
        <v>167</v>
      </c>
      <c r="E44" s="185" t="s">
        <v>74</v>
      </c>
      <c r="F44" s="185" t="s">
        <v>30</v>
      </c>
      <c r="G44" s="185" t="s">
        <v>20</v>
      </c>
      <c r="H44" s="185">
        <v>156.19999999999999</v>
      </c>
      <c r="I44" s="190">
        <v>45666</v>
      </c>
      <c r="L44" s="190">
        <f t="shared" si="1"/>
        <v>45666</v>
      </c>
      <c r="M44" s="190">
        <v>39886.33</v>
      </c>
      <c r="O44" s="188" t="s">
        <v>21</v>
      </c>
      <c r="P44" s="188" t="s">
        <v>22</v>
      </c>
      <c r="Q44" s="185" t="s">
        <v>76</v>
      </c>
    </row>
    <row r="45" spans="1:17" x14ac:dyDescent="0.25">
      <c r="A45" s="172" t="s">
        <v>70</v>
      </c>
      <c r="B45" s="185" t="s">
        <v>16</v>
      </c>
      <c r="C45" s="185" t="s">
        <v>75</v>
      </c>
      <c r="D45" s="185">
        <v>168</v>
      </c>
      <c r="E45" s="185" t="s">
        <v>18</v>
      </c>
      <c r="F45" s="185" t="s">
        <v>30</v>
      </c>
      <c r="G45" s="185" t="s">
        <v>20</v>
      </c>
      <c r="H45" s="185">
        <v>69</v>
      </c>
      <c r="I45" s="184">
        <v>0</v>
      </c>
      <c r="L45" s="184">
        <f t="shared" si="1"/>
        <v>0</v>
      </c>
      <c r="M45" s="184">
        <v>0</v>
      </c>
      <c r="O45" s="188" t="s">
        <v>21</v>
      </c>
      <c r="P45" s="188" t="s">
        <v>22</v>
      </c>
      <c r="Q45" s="185" t="s">
        <v>76</v>
      </c>
    </row>
    <row r="46" spans="1:17" x14ac:dyDescent="0.25">
      <c r="A46" s="172" t="s">
        <v>70</v>
      </c>
      <c r="B46" s="185" t="s">
        <v>16</v>
      </c>
      <c r="C46" s="185" t="s">
        <v>75</v>
      </c>
      <c r="D46" s="185">
        <v>168</v>
      </c>
      <c r="E46" s="185" t="s">
        <v>25</v>
      </c>
      <c r="F46" s="185" t="s">
        <v>30</v>
      </c>
      <c r="G46" s="185" t="s">
        <v>20</v>
      </c>
      <c r="H46" s="185">
        <v>69</v>
      </c>
      <c r="I46" s="184">
        <v>0</v>
      </c>
      <c r="L46" s="184">
        <f t="shared" si="1"/>
        <v>0</v>
      </c>
      <c r="M46" s="184">
        <v>0</v>
      </c>
      <c r="O46" s="188" t="s">
        <v>21</v>
      </c>
      <c r="P46" s="188" t="s">
        <v>22</v>
      </c>
      <c r="Q46" s="185" t="s">
        <v>76</v>
      </c>
    </row>
    <row r="47" spans="1:17" x14ac:dyDescent="0.25">
      <c r="A47" s="172" t="s">
        <v>70</v>
      </c>
      <c r="B47" s="185" t="s">
        <v>16</v>
      </c>
      <c r="C47" s="185" t="s">
        <v>77</v>
      </c>
      <c r="D47" s="185">
        <v>169</v>
      </c>
      <c r="E47" s="185" t="s">
        <v>18</v>
      </c>
      <c r="F47" s="185" t="s">
        <v>30</v>
      </c>
      <c r="G47" s="185" t="s">
        <v>20</v>
      </c>
      <c r="H47" s="185">
        <v>26.5</v>
      </c>
      <c r="I47" s="184">
        <v>-518</v>
      </c>
      <c r="L47" s="184">
        <f t="shared" si="1"/>
        <v>-518</v>
      </c>
      <c r="M47" s="184">
        <v>13840.976407100261</v>
      </c>
      <c r="O47" s="188" t="s">
        <v>21</v>
      </c>
      <c r="P47" s="188" t="s">
        <v>22</v>
      </c>
      <c r="Q47" s="185" t="s">
        <v>73</v>
      </c>
    </row>
    <row r="48" spans="1:17" x14ac:dyDescent="0.25">
      <c r="A48" s="172" t="s">
        <v>70</v>
      </c>
      <c r="B48" s="185" t="s">
        <v>16</v>
      </c>
      <c r="C48" s="185" t="s">
        <v>77</v>
      </c>
      <c r="D48" s="185">
        <v>169</v>
      </c>
      <c r="E48" s="185" t="s">
        <v>25</v>
      </c>
      <c r="F48" s="185" t="s">
        <v>30</v>
      </c>
      <c r="G48" s="185" t="s">
        <v>20</v>
      </c>
      <c r="H48" s="185">
        <v>156.19999999999999</v>
      </c>
      <c r="I48" s="184">
        <v>69261</v>
      </c>
      <c r="L48" s="184">
        <f t="shared" si="1"/>
        <v>69261</v>
      </c>
      <c r="M48" s="184">
        <v>60021.947</v>
      </c>
      <c r="O48" s="188" t="s">
        <v>21</v>
      </c>
      <c r="P48" s="188" t="s">
        <v>22</v>
      </c>
      <c r="Q48" s="185" t="s">
        <v>23</v>
      </c>
    </row>
    <row r="49" spans="1:17" x14ac:dyDescent="0.25">
      <c r="A49" s="172" t="s">
        <v>70</v>
      </c>
      <c r="B49" s="185" t="s">
        <v>16</v>
      </c>
      <c r="C49" s="185" t="s">
        <v>78</v>
      </c>
      <c r="D49" s="185">
        <v>170</v>
      </c>
      <c r="E49" s="185" t="s">
        <v>18</v>
      </c>
      <c r="F49" s="185" t="s">
        <v>30</v>
      </c>
      <c r="G49" s="185" t="s">
        <v>20</v>
      </c>
      <c r="H49" s="185">
        <v>40</v>
      </c>
      <c r="I49" s="184">
        <v>-267</v>
      </c>
      <c r="L49" s="184">
        <f t="shared" si="1"/>
        <v>-267</v>
      </c>
      <c r="M49" s="184">
        <v>7.5</v>
      </c>
      <c r="O49" s="188" t="s">
        <v>21</v>
      </c>
      <c r="P49" s="188" t="s">
        <v>22</v>
      </c>
      <c r="Q49" s="185" t="s">
        <v>76</v>
      </c>
    </row>
    <row r="50" spans="1:17" x14ac:dyDescent="0.25">
      <c r="A50" s="172" t="s">
        <v>70</v>
      </c>
      <c r="B50" s="185" t="s">
        <v>16</v>
      </c>
      <c r="C50" s="185" t="s">
        <v>78</v>
      </c>
      <c r="D50" s="185">
        <v>170</v>
      </c>
      <c r="E50" s="185" t="s">
        <v>25</v>
      </c>
      <c r="F50" s="185" t="s">
        <v>30</v>
      </c>
      <c r="G50" s="185" t="s">
        <v>20</v>
      </c>
      <c r="H50" s="185">
        <v>40</v>
      </c>
      <c r="I50" s="184">
        <v>0</v>
      </c>
      <c r="L50" s="184">
        <f t="shared" si="1"/>
        <v>0</v>
      </c>
      <c r="M50" s="184">
        <v>160.5</v>
      </c>
      <c r="O50" s="188" t="s">
        <v>21</v>
      </c>
      <c r="P50" s="188" t="s">
        <v>22</v>
      </c>
      <c r="Q50" s="185" t="s">
        <v>76</v>
      </c>
    </row>
    <row r="51" spans="1:17" x14ac:dyDescent="0.25">
      <c r="A51" s="172" t="s">
        <v>70</v>
      </c>
      <c r="B51" s="185" t="s">
        <v>16</v>
      </c>
      <c r="C51" s="185" t="s">
        <v>78</v>
      </c>
      <c r="D51" s="185">
        <v>170</v>
      </c>
      <c r="E51" s="185" t="s">
        <v>74</v>
      </c>
      <c r="F51" s="185" t="s">
        <v>30</v>
      </c>
      <c r="G51" s="185" t="s">
        <v>20</v>
      </c>
      <c r="H51" s="185">
        <v>119.5</v>
      </c>
      <c r="I51" s="184">
        <v>-1456</v>
      </c>
      <c r="L51" s="184">
        <f t="shared" si="1"/>
        <v>-1456</v>
      </c>
      <c r="M51" s="184">
        <v>84.971999999999994</v>
      </c>
      <c r="O51" s="188" t="s">
        <v>21</v>
      </c>
      <c r="P51" s="188" t="s">
        <v>22</v>
      </c>
      <c r="Q51" s="185" t="s">
        <v>76</v>
      </c>
    </row>
    <row r="52" spans="1:17" x14ac:dyDescent="0.25">
      <c r="A52" s="172" t="s">
        <v>70</v>
      </c>
      <c r="B52" s="185" t="s">
        <v>16</v>
      </c>
      <c r="C52" s="185" t="s">
        <v>78</v>
      </c>
      <c r="D52" s="185">
        <v>170</v>
      </c>
      <c r="E52" s="185" t="s">
        <v>79</v>
      </c>
      <c r="F52" s="185" t="s">
        <v>30</v>
      </c>
      <c r="G52" s="185" t="s">
        <v>20</v>
      </c>
      <c r="H52" s="185">
        <v>552.5</v>
      </c>
      <c r="I52" s="184">
        <v>136115</v>
      </c>
      <c r="L52" s="184">
        <f t="shared" si="1"/>
        <v>136115</v>
      </c>
      <c r="M52" s="184">
        <v>106963.007</v>
      </c>
      <c r="O52" s="188" t="s">
        <v>21</v>
      </c>
      <c r="P52" s="188" t="s">
        <v>22</v>
      </c>
      <c r="Q52" s="185" t="s">
        <v>23</v>
      </c>
    </row>
    <row r="53" spans="1:17" x14ac:dyDescent="0.25">
      <c r="A53" s="172" t="s">
        <v>70</v>
      </c>
      <c r="B53" s="185" t="s">
        <v>16</v>
      </c>
      <c r="C53" s="185" t="s">
        <v>80</v>
      </c>
      <c r="D53" s="185">
        <v>203</v>
      </c>
      <c r="E53" s="185" t="s">
        <v>18</v>
      </c>
      <c r="F53" s="185" t="s">
        <v>30</v>
      </c>
      <c r="G53" s="185" t="s">
        <v>20</v>
      </c>
      <c r="H53" s="185">
        <v>136</v>
      </c>
      <c r="I53" s="184">
        <v>212630</v>
      </c>
      <c r="L53" s="184">
        <f t="shared" si="1"/>
        <v>212630</v>
      </c>
      <c r="M53" s="184">
        <v>146455.704</v>
      </c>
      <c r="O53" s="188" t="s">
        <v>21</v>
      </c>
      <c r="P53" s="188" t="s">
        <v>22</v>
      </c>
      <c r="Q53" s="185" t="s">
        <v>23</v>
      </c>
    </row>
    <row r="54" spans="1:17" x14ac:dyDescent="0.25">
      <c r="A54" s="172" t="s">
        <v>70</v>
      </c>
      <c r="B54" s="185" t="s">
        <v>16</v>
      </c>
      <c r="C54" s="185" t="s">
        <v>81</v>
      </c>
      <c r="D54" s="185">
        <v>173</v>
      </c>
      <c r="E54" s="185" t="s">
        <v>18</v>
      </c>
      <c r="F54" s="185" t="s">
        <v>30</v>
      </c>
      <c r="G54" s="185" t="s">
        <v>20</v>
      </c>
      <c r="H54" s="185">
        <v>359</v>
      </c>
      <c r="I54" s="184">
        <v>-168</v>
      </c>
      <c r="L54" s="184">
        <f t="shared" si="1"/>
        <v>-168</v>
      </c>
      <c r="M54" s="184">
        <v>6.2527706622333357</v>
      </c>
      <c r="O54" s="188" t="s">
        <v>21</v>
      </c>
      <c r="P54" s="188" t="s">
        <v>22</v>
      </c>
      <c r="Q54" s="185" t="s">
        <v>76</v>
      </c>
    </row>
    <row r="55" spans="1:17" x14ac:dyDescent="0.25">
      <c r="A55" s="172" t="s">
        <v>70</v>
      </c>
      <c r="B55" s="185" t="s">
        <v>16</v>
      </c>
      <c r="C55" s="185" t="s">
        <v>81</v>
      </c>
      <c r="D55" s="185">
        <v>173</v>
      </c>
      <c r="E55" s="185" t="s">
        <v>25</v>
      </c>
      <c r="F55" s="185" t="s">
        <v>30</v>
      </c>
      <c r="G55" s="185" t="s">
        <v>20</v>
      </c>
      <c r="H55" s="185">
        <v>544.6</v>
      </c>
      <c r="I55" s="184">
        <v>1</v>
      </c>
      <c r="L55" s="184">
        <f t="shared" si="1"/>
        <v>1</v>
      </c>
      <c r="M55" s="184">
        <v>2.4456730099998047E-2</v>
      </c>
      <c r="O55" s="188" t="s">
        <v>21</v>
      </c>
      <c r="P55" s="188" t="s">
        <v>22</v>
      </c>
      <c r="Q55" s="185" t="s">
        <v>76</v>
      </c>
    </row>
  </sheetData>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vt:i4>
      </vt:variant>
    </vt:vector>
  </HeadingPairs>
  <TitlesOfParts>
    <vt:vector size="14" baseType="lpstr">
      <vt:lpstr>Notes</vt:lpstr>
      <vt:lpstr>NGCC treatment (Slide 4)</vt:lpstr>
      <vt:lpstr>UTO Treatment (Slide 5)</vt:lpstr>
      <vt:lpstr>Base Year Summary (slides 9)</vt:lpstr>
      <vt:lpstr>Base Year Goal (Slide 10)</vt:lpstr>
      <vt:lpstr>RE Growth Rate (Slide 19) </vt:lpstr>
      <vt:lpstr>RE Building Block 3 (Slide 19)</vt:lpstr>
      <vt:lpstr>eGrid Methodology 2009 ADEQ</vt:lpstr>
      <vt:lpstr>eGRID Methodology 2010 ADEQ</vt:lpstr>
      <vt:lpstr>eGRID methodology 2011 ADEQ</vt:lpstr>
      <vt:lpstr>eGRID methodology 2012 ADEQ</vt:lpstr>
      <vt:lpstr>Prime-mover Specific 2012 ADEQ</vt:lpstr>
      <vt:lpstr>eGRID Methodology 2013 ADEQ</vt:lpstr>
      <vt:lpstr>Notes!Print_Area</vt:lpstr>
    </vt:vector>
  </TitlesOfParts>
  <Company>Arkansas Department of Environmental Quality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Jackson, Tricia</dc:creator>
  <cp:lastModifiedBy>Jackson, Tricia</cp:lastModifiedBy>
  <dcterms:created xsi:type="dcterms:W3CDTF">2014-10-02T15:25:36Z</dcterms:created>
  <dcterms:modified xsi:type="dcterms:W3CDTF">2014-10-14T13:23:10Z</dcterms:modified>
</cp:coreProperties>
</file>