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5625" windowWidth="19230" windowHeight="5670" tabRatio="647" activeTab="1"/>
  </bookViews>
  <sheets>
    <sheet name="README" sheetId="1" r:id="rId1"/>
    <sheet name="2018" sheetId="3" r:id="rId2"/>
    <sheet name="EPA CAMD" sheetId="4" r:id="rId3"/>
    <sheet name="DAYSoftheWK" sheetId="5" r:id="rId4"/>
    <sheet name="2018 CENRAP EI" sheetId="6" r:id="rId5"/>
    <sheet name="2002 CENRAP EI" sheetId="7" r:id="rId6"/>
    <sheet name="CSAPR" sheetId="9" r:id="rId7"/>
    <sheet name="CAMD Unit O3 Season" sheetId="14" r:id="rId8"/>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6">CSAPR!$A$1:$N$3046</definedName>
    <definedName name="_xlnm.Print_Area" localSheetId="0">README!$A$1:$A$28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3" l="1"/>
  <c r="K4" i="3"/>
  <c r="G52" i="9" l="1"/>
  <c r="H52" i="9" s="1"/>
  <c r="G51" i="9"/>
  <c r="N51" i="9" s="1"/>
  <c r="G50" i="9"/>
  <c r="H50" i="9" s="1"/>
  <c r="G49" i="9"/>
  <c r="I49" i="9" s="1"/>
  <c r="G48" i="9"/>
  <c r="H48" i="9" s="1"/>
  <c r="G47" i="9"/>
  <c r="H47" i="9" s="1"/>
  <c r="G46" i="9"/>
  <c r="H46" i="9" s="1"/>
  <c r="G45" i="9"/>
  <c r="H45" i="9" s="1"/>
  <c r="G44" i="9"/>
  <c r="I44" i="9" s="1"/>
  <c r="G43" i="9"/>
  <c r="H43" i="9" s="1"/>
  <c r="G42" i="9"/>
  <c r="H42" i="9" s="1"/>
  <c r="G40" i="9"/>
  <c r="I40" i="9" s="1"/>
  <c r="G39" i="9"/>
  <c r="G38" i="9"/>
  <c r="I38" i="9" s="1"/>
  <c r="G37" i="9"/>
  <c r="H37" i="9" s="1"/>
  <c r="G36" i="9"/>
  <c r="I36" i="9" s="1"/>
  <c r="G35" i="9"/>
  <c r="H35" i="9" s="1"/>
  <c r="G34" i="9"/>
  <c r="I34" i="9" s="1"/>
  <c r="G33" i="9"/>
  <c r="I33" i="9" s="1"/>
  <c r="G32" i="9"/>
  <c r="H32" i="9" s="1"/>
  <c r="G31" i="9"/>
  <c r="G30" i="9"/>
  <c r="H30" i="9" s="1"/>
  <c r="G26" i="9"/>
  <c r="H26" i="9" s="1"/>
  <c r="F53" i="9"/>
  <c r="E53" i="9"/>
  <c r="G25" i="9"/>
  <c r="H25" i="9" s="1"/>
  <c r="G24" i="9"/>
  <c r="H24" i="9" s="1"/>
  <c r="G23" i="9"/>
  <c r="G22" i="9"/>
  <c r="I22" i="9" s="1"/>
  <c r="G21" i="9"/>
  <c r="H21" i="9" s="1"/>
  <c r="G20" i="9"/>
  <c r="I20" i="9" s="1"/>
  <c r="G17" i="9"/>
  <c r="H17" i="9" s="1"/>
  <c r="G16" i="9"/>
  <c r="H16" i="9" s="1"/>
  <c r="G15" i="9"/>
  <c r="G14" i="9"/>
  <c r="I14" i="9" s="1"/>
  <c r="G11" i="9"/>
  <c r="H11" i="9" s="1"/>
  <c r="G10" i="9"/>
  <c r="I10" i="9" s="1"/>
  <c r="G9" i="9"/>
  <c r="H9" i="9" s="1"/>
  <c r="G8" i="9"/>
  <c r="I8" i="9" s="1"/>
  <c r="G7" i="9"/>
  <c r="H7" i="9" s="1"/>
  <c r="G6" i="9"/>
  <c r="H6" i="9" s="1"/>
  <c r="G5" i="9"/>
  <c r="H5" i="9" s="1"/>
  <c r="G2" i="9"/>
  <c r="H2" i="9" s="1"/>
  <c r="H4" i="9"/>
  <c r="I4" i="9"/>
  <c r="H3" i="9"/>
  <c r="I3" i="9"/>
  <c r="I5" i="9"/>
  <c r="H10" i="9"/>
  <c r="M10" i="9"/>
  <c r="N10" i="9" s="1"/>
  <c r="H12" i="9"/>
  <c r="I12" i="9"/>
  <c r="H13" i="9"/>
  <c r="I13" i="9"/>
  <c r="H15" i="9"/>
  <c r="I15" i="9"/>
  <c r="H18" i="9"/>
  <c r="I18" i="9"/>
  <c r="H19" i="9"/>
  <c r="I19" i="9"/>
  <c r="H22" i="9"/>
  <c r="H23" i="9"/>
  <c r="I23" i="9"/>
  <c r="M24" i="9"/>
  <c r="M25" i="9"/>
  <c r="N25" i="9" s="1"/>
  <c r="H27" i="9"/>
  <c r="I27" i="9"/>
  <c r="H28" i="9"/>
  <c r="I28" i="9"/>
  <c r="H29" i="9"/>
  <c r="I29" i="9"/>
  <c r="M30" i="9"/>
  <c r="H31" i="9"/>
  <c r="I31" i="9"/>
  <c r="H39" i="9"/>
  <c r="I39" i="9"/>
  <c r="H41" i="9"/>
  <c r="I41" i="9"/>
  <c r="I42" i="9"/>
  <c r="I46" i="9"/>
  <c r="I47" i="9"/>
  <c r="I48" i="9"/>
  <c r="I50" i="9"/>
  <c r="M51" i="9"/>
  <c r="M52" i="9"/>
  <c r="H8" i="9" l="1"/>
  <c r="I16" i="9"/>
  <c r="H40" i="9"/>
  <c r="N52" i="9"/>
  <c r="H49" i="9"/>
  <c r="I30" i="9"/>
  <c r="I25" i="9"/>
  <c r="I43" i="9"/>
  <c r="I17" i="9"/>
  <c r="I51" i="9"/>
  <c r="H34" i="9"/>
  <c r="I11" i="9"/>
  <c r="H51" i="9"/>
  <c r="I21" i="9"/>
  <c r="I7" i="9"/>
  <c r="H20" i="9"/>
  <c r="I52" i="9"/>
  <c r="I45" i="9"/>
  <c r="H44" i="9"/>
  <c r="H36" i="9"/>
  <c r="H38" i="9"/>
  <c r="I37" i="9"/>
  <c r="I35" i="9"/>
  <c r="H33" i="9"/>
  <c r="I32" i="9"/>
  <c r="N30" i="9"/>
  <c r="I26" i="9"/>
  <c r="G53" i="9"/>
  <c r="H53" i="9" s="1"/>
  <c r="I24" i="9"/>
  <c r="N24" i="9"/>
  <c r="N53" i="9" s="1"/>
  <c r="H14" i="9"/>
  <c r="I9" i="9"/>
  <c r="I6" i="9"/>
  <c r="I2" i="9"/>
  <c r="M53" i="9"/>
  <c r="P77" i="4"/>
  <c r="Q77" i="4"/>
  <c r="R77" i="4"/>
  <c r="P78" i="4"/>
  <c r="Q78" i="4"/>
  <c r="R78" i="4"/>
  <c r="P79" i="4"/>
  <c r="Q79" i="4"/>
  <c r="R79" i="4"/>
  <c r="P80" i="4"/>
  <c r="Q80" i="4"/>
  <c r="R80" i="4"/>
  <c r="S66" i="4"/>
  <c r="S59" i="4"/>
  <c r="S52" i="4"/>
  <c r="O71" i="4"/>
  <c r="P71" i="4"/>
  <c r="Q71" i="4"/>
  <c r="R71" i="4"/>
  <c r="O72" i="4"/>
  <c r="P72" i="4"/>
  <c r="Q72" i="4"/>
  <c r="R72" i="4"/>
  <c r="O73" i="4"/>
  <c r="P73" i="4"/>
  <c r="Q73" i="4"/>
  <c r="R73" i="4"/>
  <c r="P70" i="4"/>
  <c r="Q70" i="4"/>
  <c r="R70" i="4"/>
  <c r="P39" i="4"/>
  <c r="Q39" i="4"/>
  <c r="R39" i="4"/>
  <c r="P40" i="4"/>
  <c r="Q40" i="4"/>
  <c r="R40" i="4"/>
  <c r="P41" i="4"/>
  <c r="Q41" i="4"/>
  <c r="R41" i="4"/>
  <c r="P42" i="4"/>
  <c r="Q42" i="4"/>
  <c r="R42" i="4"/>
  <c r="P43" i="4"/>
  <c r="Q43" i="4"/>
  <c r="R43" i="4"/>
  <c r="P44" i="4"/>
  <c r="Q44" i="4"/>
  <c r="R44" i="4"/>
  <c r="S31" i="4"/>
  <c r="S32" i="4"/>
  <c r="S33" i="4"/>
  <c r="S34" i="4"/>
  <c r="S35" i="4"/>
  <c r="S30" i="4"/>
  <c r="P30" i="4"/>
  <c r="Q30" i="4"/>
  <c r="R30" i="4"/>
  <c r="P31" i="4"/>
  <c r="Q31" i="4"/>
  <c r="R31" i="4"/>
  <c r="P32" i="4"/>
  <c r="Q32" i="4"/>
  <c r="R32" i="4"/>
  <c r="P33" i="4"/>
  <c r="Q33" i="4"/>
  <c r="R33" i="4"/>
  <c r="P34" i="4"/>
  <c r="Q34" i="4"/>
  <c r="R34" i="4"/>
  <c r="P35" i="4"/>
  <c r="Q35" i="4"/>
  <c r="R35" i="4"/>
  <c r="S22" i="4"/>
  <c r="S23" i="4"/>
  <c r="S24" i="4"/>
  <c r="S25" i="4"/>
  <c r="S26" i="4"/>
  <c r="S21" i="4"/>
  <c r="S13" i="4"/>
  <c r="S14" i="4"/>
  <c r="S15" i="4"/>
  <c r="S16" i="4"/>
  <c r="S17" i="4"/>
  <c r="S12" i="4"/>
  <c r="S3" i="4"/>
  <c r="S4" i="4"/>
  <c r="S5" i="4"/>
  <c r="S6" i="4"/>
  <c r="S7" i="4"/>
  <c r="S2" i="4"/>
  <c r="I53" i="9" l="1"/>
  <c r="K10" i="3" s="1"/>
  <c r="C25" i="3"/>
  <c r="B25" i="3"/>
  <c r="R343" i="7" l="1"/>
  <c r="Q343" i="7"/>
  <c r="R342" i="7"/>
  <c r="Q342" i="7"/>
  <c r="R341" i="7"/>
  <c r="Q341" i="7"/>
  <c r="R340" i="7"/>
  <c r="Q340" i="7"/>
  <c r="R339" i="7"/>
  <c r="Q339" i="7"/>
  <c r="R338" i="7"/>
  <c r="Q338" i="7"/>
  <c r="R337" i="7"/>
  <c r="Q337" i="7"/>
  <c r="R336" i="7"/>
  <c r="Q336" i="7"/>
  <c r="R335" i="7"/>
  <c r="Q335" i="7"/>
  <c r="R334" i="7"/>
  <c r="Q334" i="7"/>
  <c r="R333" i="7"/>
  <c r="Q333" i="7"/>
  <c r="R332" i="7"/>
  <c r="Q332" i="7"/>
  <c r="R331" i="7"/>
  <c r="Q331" i="7"/>
  <c r="R330" i="7"/>
  <c r="Q330" i="7"/>
  <c r="R329" i="7"/>
  <c r="Q329" i="7"/>
  <c r="R328" i="7"/>
  <c r="Q328" i="7"/>
  <c r="R327" i="7"/>
  <c r="Q327" i="7"/>
  <c r="R326" i="7"/>
  <c r="Q326" i="7"/>
  <c r="R325" i="7"/>
  <c r="Q325" i="7"/>
  <c r="R324" i="7"/>
  <c r="Q324" i="7"/>
  <c r="R323" i="7"/>
  <c r="Q323" i="7"/>
  <c r="R322" i="7"/>
  <c r="Q322" i="7"/>
  <c r="R321" i="7"/>
  <c r="Q321" i="7"/>
  <c r="R320" i="7"/>
  <c r="Q320" i="7"/>
  <c r="R319" i="7"/>
  <c r="Q319" i="7"/>
  <c r="R318" i="7"/>
  <c r="Q318" i="7"/>
  <c r="R317" i="7"/>
  <c r="Q317" i="7"/>
  <c r="R316" i="7"/>
  <c r="Q316" i="7"/>
  <c r="R315" i="7"/>
  <c r="Q315" i="7"/>
  <c r="R314" i="7"/>
  <c r="Q314" i="7"/>
  <c r="R313" i="7"/>
  <c r="Q313" i="7"/>
  <c r="R312" i="7"/>
  <c r="Q312" i="7"/>
  <c r="R311" i="7"/>
  <c r="Q311" i="7"/>
  <c r="R310" i="7"/>
  <c r="Q310" i="7"/>
  <c r="R309" i="7"/>
  <c r="Q309" i="7"/>
  <c r="R308" i="7"/>
  <c r="Q308" i="7"/>
  <c r="R307" i="7"/>
  <c r="Q307" i="7"/>
  <c r="R306" i="7"/>
  <c r="Q306" i="7"/>
  <c r="R305" i="7"/>
  <c r="Q305" i="7"/>
  <c r="R304" i="7"/>
  <c r="Q304" i="7"/>
  <c r="R303" i="7"/>
  <c r="Q303" i="7"/>
  <c r="R302" i="7"/>
  <c r="Q302" i="7"/>
  <c r="R301" i="7"/>
  <c r="Q301" i="7"/>
  <c r="R300" i="7"/>
  <c r="Q300" i="7"/>
  <c r="R299" i="7"/>
  <c r="Q299" i="7"/>
  <c r="R298" i="7"/>
  <c r="Q298" i="7"/>
  <c r="R297" i="7"/>
  <c r="Q297" i="7"/>
  <c r="R296" i="7"/>
  <c r="Q296" i="7"/>
  <c r="Q344" i="7" s="1"/>
  <c r="R294" i="7"/>
  <c r="Q294" i="7"/>
  <c r="R293" i="7"/>
  <c r="Q293" i="7"/>
  <c r="R292" i="7"/>
  <c r="Q292" i="7"/>
  <c r="R291" i="7"/>
  <c r="Q291" i="7"/>
  <c r="R290" i="7"/>
  <c r="Q290" i="7"/>
  <c r="R289" i="7"/>
  <c r="Q289" i="7"/>
  <c r="R288" i="7"/>
  <c r="Q288" i="7"/>
  <c r="R287" i="7"/>
  <c r="Q287" i="7"/>
  <c r="R286" i="7"/>
  <c r="Q286" i="7"/>
  <c r="R285" i="7"/>
  <c r="Q285" i="7"/>
  <c r="R284" i="7"/>
  <c r="Q284" i="7"/>
  <c r="R283" i="7"/>
  <c r="Q283" i="7"/>
  <c r="R282" i="7"/>
  <c r="Q282" i="7"/>
  <c r="R281" i="7"/>
  <c r="Q281" i="7"/>
  <c r="R280" i="7"/>
  <c r="Q280" i="7"/>
  <c r="R279" i="7"/>
  <c r="Q279" i="7"/>
  <c r="R278" i="7"/>
  <c r="Q278" i="7"/>
  <c r="R277" i="7"/>
  <c r="Q277" i="7"/>
  <c r="R276" i="7"/>
  <c r="Q276" i="7"/>
  <c r="R275" i="7"/>
  <c r="Q275" i="7"/>
  <c r="R274" i="7"/>
  <c r="Q274" i="7"/>
  <c r="R273" i="7"/>
  <c r="Q273" i="7"/>
  <c r="R272" i="7"/>
  <c r="Q272" i="7"/>
  <c r="R271" i="7"/>
  <c r="Q271" i="7"/>
  <c r="R270" i="7"/>
  <c r="Q270" i="7"/>
  <c r="R269" i="7"/>
  <c r="Q269" i="7"/>
  <c r="R268" i="7"/>
  <c r="Q268" i="7"/>
  <c r="R267" i="7"/>
  <c r="Q267" i="7"/>
  <c r="R266" i="7"/>
  <c r="Q266" i="7"/>
  <c r="R265" i="7"/>
  <c r="Q265" i="7"/>
  <c r="R264" i="7"/>
  <c r="Q264" i="7"/>
  <c r="R263" i="7"/>
  <c r="Q263" i="7"/>
  <c r="R262" i="7"/>
  <c r="Q262" i="7"/>
  <c r="R261" i="7"/>
  <c r="Q261" i="7"/>
  <c r="R260" i="7"/>
  <c r="Q260" i="7"/>
  <c r="R259" i="7"/>
  <c r="Q259" i="7"/>
  <c r="R258" i="7"/>
  <c r="Q258" i="7"/>
  <c r="R257" i="7"/>
  <c r="Q257" i="7"/>
  <c r="R256" i="7"/>
  <c r="Q256" i="7"/>
  <c r="R255" i="7"/>
  <c r="Q255" i="7"/>
  <c r="R254" i="7"/>
  <c r="Q254" i="7"/>
  <c r="R253" i="7"/>
  <c r="Q253" i="7"/>
  <c r="R252" i="7"/>
  <c r="Q252" i="7"/>
  <c r="R251" i="7"/>
  <c r="Q251" i="7"/>
  <c r="R250" i="7"/>
  <c r="Q250" i="7"/>
  <c r="R249" i="7"/>
  <c r="Q249" i="7"/>
  <c r="R248" i="7"/>
  <c r="Q248" i="7"/>
  <c r="R247" i="7"/>
  <c r="R295" i="7" s="1"/>
  <c r="Q247" i="7"/>
  <c r="Q295" i="7" s="1"/>
  <c r="R245" i="7"/>
  <c r="Q245" i="7"/>
  <c r="R244" i="7"/>
  <c r="Q244" i="7"/>
  <c r="R243" i="7"/>
  <c r="Q243" i="7"/>
  <c r="R242" i="7"/>
  <c r="Q242" i="7"/>
  <c r="R241" i="7"/>
  <c r="Q241" i="7"/>
  <c r="R240" i="7"/>
  <c r="Q240" i="7"/>
  <c r="R239" i="7"/>
  <c r="Q239" i="7"/>
  <c r="R238" i="7"/>
  <c r="Q238" i="7"/>
  <c r="R237" i="7"/>
  <c r="Q237" i="7"/>
  <c r="R236" i="7"/>
  <c r="Q236" i="7"/>
  <c r="R235" i="7"/>
  <c r="Q235" i="7"/>
  <c r="R234" i="7"/>
  <c r="Q234" i="7"/>
  <c r="R233" i="7"/>
  <c r="Q233" i="7"/>
  <c r="R232" i="7"/>
  <c r="Q232" i="7"/>
  <c r="R231" i="7"/>
  <c r="Q231" i="7"/>
  <c r="R230" i="7"/>
  <c r="Q230" i="7"/>
  <c r="R229" i="7"/>
  <c r="Q229" i="7"/>
  <c r="R228" i="7"/>
  <c r="Q228" i="7"/>
  <c r="R227" i="7"/>
  <c r="Q227" i="7"/>
  <c r="R226" i="7"/>
  <c r="Q226" i="7"/>
  <c r="R225" i="7"/>
  <c r="Q225" i="7"/>
  <c r="R224" i="7"/>
  <c r="Q224" i="7"/>
  <c r="R223" i="7"/>
  <c r="Q223" i="7"/>
  <c r="R222" i="7"/>
  <c r="Q222" i="7"/>
  <c r="R221" i="7"/>
  <c r="Q221" i="7"/>
  <c r="R220" i="7"/>
  <c r="Q220" i="7"/>
  <c r="R219" i="7"/>
  <c r="Q219" i="7"/>
  <c r="R218" i="7"/>
  <c r="Q218" i="7"/>
  <c r="R217" i="7"/>
  <c r="Q217" i="7"/>
  <c r="R216" i="7"/>
  <c r="Q216" i="7"/>
  <c r="R215" i="7"/>
  <c r="Q215" i="7"/>
  <c r="R214" i="7"/>
  <c r="Q214" i="7"/>
  <c r="R213" i="7"/>
  <c r="Q213" i="7"/>
  <c r="R212" i="7"/>
  <c r="Q212" i="7"/>
  <c r="R211" i="7"/>
  <c r="Q211" i="7"/>
  <c r="R210" i="7"/>
  <c r="Q210" i="7"/>
  <c r="R209" i="7"/>
  <c r="Q209" i="7"/>
  <c r="R208" i="7"/>
  <c r="Q208" i="7"/>
  <c r="R207" i="7"/>
  <c r="Q207" i="7"/>
  <c r="R206" i="7"/>
  <c r="Q206" i="7"/>
  <c r="R205" i="7"/>
  <c r="Q205" i="7"/>
  <c r="R204" i="7"/>
  <c r="Q204" i="7"/>
  <c r="R203" i="7"/>
  <c r="Q203" i="7"/>
  <c r="R202" i="7"/>
  <c r="Q202" i="7"/>
  <c r="R201" i="7"/>
  <c r="Q201" i="7"/>
  <c r="R200" i="7"/>
  <c r="Q200" i="7"/>
  <c r="R199" i="7"/>
  <c r="Q199" i="7"/>
  <c r="R198" i="7"/>
  <c r="R246" i="7" s="1"/>
  <c r="Q198" i="7"/>
  <c r="Q246" i="7" s="1"/>
  <c r="R196" i="7"/>
  <c r="Q196" i="7"/>
  <c r="R195" i="7"/>
  <c r="Q195" i="7"/>
  <c r="R194" i="7"/>
  <c r="Q194" i="7"/>
  <c r="R193" i="7"/>
  <c r="Q193" i="7"/>
  <c r="R192" i="7"/>
  <c r="Q192" i="7"/>
  <c r="R191" i="7"/>
  <c r="Q191" i="7"/>
  <c r="R190" i="7"/>
  <c r="Q190" i="7"/>
  <c r="R189" i="7"/>
  <c r="Q189" i="7"/>
  <c r="R188" i="7"/>
  <c r="Q188" i="7"/>
  <c r="R187" i="7"/>
  <c r="Q187" i="7"/>
  <c r="R186" i="7"/>
  <c r="Q186" i="7"/>
  <c r="R185" i="7"/>
  <c r="Q185" i="7"/>
  <c r="R184" i="7"/>
  <c r="Q184" i="7"/>
  <c r="R183" i="7"/>
  <c r="Q183" i="7"/>
  <c r="R182" i="7"/>
  <c r="Q182" i="7"/>
  <c r="R181" i="7"/>
  <c r="Q181" i="7"/>
  <c r="R180" i="7"/>
  <c r="Q180" i="7"/>
  <c r="R179" i="7"/>
  <c r="Q179" i="7"/>
  <c r="R178" i="7"/>
  <c r="Q178" i="7"/>
  <c r="R177" i="7"/>
  <c r="Q177" i="7"/>
  <c r="R176" i="7"/>
  <c r="Q176" i="7"/>
  <c r="R175" i="7"/>
  <c r="Q175" i="7"/>
  <c r="R174" i="7"/>
  <c r="Q174" i="7"/>
  <c r="R173" i="7"/>
  <c r="Q173" i="7"/>
  <c r="R172" i="7"/>
  <c r="Q172" i="7"/>
  <c r="R171" i="7"/>
  <c r="Q171" i="7"/>
  <c r="R170" i="7"/>
  <c r="Q170" i="7"/>
  <c r="R169" i="7"/>
  <c r="Q169" i="7"/>
  <c r="R168" i="7"/>
  <c r="Q168" i="7"/>
  <c r="R167" i="7"/>
  <c r="Q167" i="7"/>
  <c r="R166" i="7"/>
  <c r="Q166" i="7"/>
  <c r="R165" i="7"/>
  <c r="Q165" i="7"/>
  <c r="R164" i="7"/>
  <c r="Q164" i="7"/>
  <c r="R163" i="7"/>
  <c r="Q163" i="7"/>
  <c r="R162" i="7"/>
  <c r="Q162" i="7"/>
  <c r="R161" i="7"/>
  <c r="Q161" i="7"/>
  <c r="R160" i="7"/>
  <c r="Q160" i="7"/>
  <c r="R159" i="7"/>
  <c r="Q159" i="7"/>
  <c r="R158" i="7"/>
  <c r="Q158" i="7"/>
  <c r="R157" i="7"/>
  <c r="Q157" i="7"/>
  <c r="R156" i="7"/>
  <c r="Q156" i="7"/>
  <c r="R155" i="7"/>
  <c r="Q155" i="7"/>
  <c r="R154" i="7"/>
  <c r="Q154" i="7"/>
  <c r="R153" i="7"/>
  <c r="Q153" i="7"/>
  <c r="R152" i="7"/>
  <c r="Q152" i="7"/>
  <c r="R151" i="7"/>
  <c r="Q151" i="7"/>
  <c r="R150" i="7"/>
  <c r="Q150" i="7"/>
  <c r="R149" i="7"/>
  <c r="Q149" i="7"/>
  <c r="Q197" i="7" s="1"/>
  <c r="R147" i="7"/>
  <c r="Q147" i="7"/>
  <c r="R146" i="7"/>
  <c r="Q146" i="7"/>
  <c r="R145" i="7"/>
  <c r="Q145" i="7"/>
  <c r="R144" i="7"/>
  <c r="Q144" i="7"/>
  <c r="R143" i="7"/>
  <c r="Q143" i="7"/>
  <c r="R142" i="7"/>
  <c r="Q142" i="7"/>
  <c r="R141" i="7"/>
  <c r="Q141" i="7"/>
  <c r="R140" i="7"/>
  <c r="Q140" i="7"/>
  <c r="R139" i="7"/>
  <c r="Q139" i="7"/>
  <c r="R138" i="7"/>
  <c r="Q138" i="7"/>
  <c r="R137" i="7"/>
  <c r="Q137" i="7"/>
  <c r="R136" i="7"/>
  <c r="Q136" i="7"/>
  <c r="R135" i="7"/>
  <c r="Q135" i="7"/>
  <c r="R134" i="7"/>
  <c r="Q134" i="7"/>
  <c r="R133" i="7"/>
  <c r="Q133" i="7"/>
  <c r="R132" i="7"/>
  <c r="Q132" i="7"/>
  <c r="R131" i="7"/>
  <c r="Q131" i="7"/>
  <c r="R130" i="7"/>
  <c r="Q130" i="7"/>
  <c r="R129" i="7"/>
  <c r="Q129" i="7"/>
  <c r="R128" i="7"/>
  <c r="Q128" i="7"/>
  <c r="R127" i="7"/>
  <c r="Q127" i="7"/>
  <c r="R126" i="7"/>
  <c r="Q126" i="7"/>
  <c r="R125" i="7"/>
  <c r="Q125" i="7"/>
  <c r="R124" i="7"/>
  <c r="Q124" i="7"/>
  <c r="R123" i="7"/>
  <c r="Q123" i="7"/>
  <c r="R122" i="7"/>
  <c r="Q122" i="7"/>
  <c r="R121" i="7"/>
  <c r="Q121" i="7"/>
  <c r="R120" i="7"/>
  <c r="Q120" i="7"/>
  <c r="R119" i="7"/>
  <c r="Q119" i="7"/>
  <c r="R118" i="7"/>
  <c r="Q118" i="7"/>
  <c r="R117" i="7"/>
  <c r="Q117" i="7"/>
  <c r="R116" i="7"/>
  <c r="Q116" i="7"/>
  <c r="R115" i="7"/>
  <c r="Q115" i="7"/>
  <c r="R114" i="7"/>
  <c r="Q114" i="7"/>
  <c r="R113" i="7"/>
  <c r="Q113" i="7"/>
  <c r="R112" i="7"/>
  <c r="Q112" i="7"/>
  <c r="R111" i="7"/>
  <c r="Q111" i="7"/>
  <c r="R110" i="7"/>
  <c r="Q110" i="7"/>
  <c r="R109" i="7"/>
  <c r="Q109" i="7"/>
  <c r="R108" i="7"/>
  <c r="Q108" i="7"/>
  <c r="R107" i="7"/>
  <c r="Q107" i="7"/>
  <c r="R106" i="7"/>
  <c r="Q106" i="7"/>
  <c r="R105" i="7"/>
  <c r="Q105" i="7"/>
  <c r="R104" i="7"/>
  <c r="Q104" i="7"/>
  <c r="R103" i="7"/>
  <c r="Q103" i="7"/>
  <c r="R102" i="7"/>
  <c r="Q102" i="7"/>
  <c r="R101" i="7"/>
  <c r="Q101" i="7"/>
  <c r="R100" i="7"/>
  <c r="Q100" i="7"/>
  <c r="Q148" i="7" s="1"/>
  <c r="R98" i="7"/>
  <c r="Q98" i="7"/>
  <c r="R97" i="7"/>
  <c r="Q97" i="7"/>
  <c r="R96" i="7"/>
  <c r="Q96" i="7"/>
  <c r="R95" i="7"/>
  <c r="Q95" i="7"/>
  <c r="R94" i="7"/>
  <c r="Q94" i="7"/>
  <c r="R93" i="7"/>
  <c r="Q93" i="7"/>
  <c r="R92" i="7"/>
  <c r="Q92" i="7"/>
  <c r="R91" i="7"/>
  <c r="Q91" i="7"/>
  <c r="R90" i="7"/>
  <c r="Q90" i="7"/>
  <c r="R89" i="7"/>
  <c r="Q89" i="7"/>
  <c r="R88" i="7"/>
  <c r="Q88" i="7"/>
  <c r="R87" i="7"/>
  <c r="Q87" i="7"/>
  <c r="R86" i="7"/>
  <c r="Q86" i="7"/>
  <c r="R85" i="7"/>
  <c r="Q85" i="7"/>
  <c r="R84" i="7"/>
  <c r="Q84" i="7"/>
  <c r="R83" i="7"/>
  <c r="Q83" i="7"/>
  <c r="R82" i="7"/>
  <c r="Q82" i="7"/>
  <c r="R81" i="7"/>
  <c r="Q81" i="7"/>
  <c r="R80" i="7"/>
  <c r="Q80" i="7"/>
  <c r="R79" i="7"/>
  <c r="Q79" i="7"/>
  <c r="R78" i="7"/>
  <c r="Q78" i="7"/>
  <c r="R77" i="7"/>
  <c r="Q77" i="7"/>
  <c r="R76" i="7"/>
  <c r="Q76" i="7"/>
  <c r="R75" i="7"/>
  <c r="Q75" i="7"/>
  <c r="R74" i="7"/>
  <c r="Q74" i="7"/>
  <c r="R73" i="7"/>
  <c r="Q73" i="7"/>
  <c r="R72" i="7"/>
  <c r="Q72" i="7"/>
  <c r="R71" i="7"/>
  <c r="Q71" i="7"/>
  <c r="R70" i="7"/>
  <c r="Q70" i="7"/>
  <c r="R69" i="7"/>
  <c r="Q69" i="7"/>
  <c r="R68" i="7"/>
  <c r="Q68" i="7"/>
  <c r="R67" i="7"/>
  <c r="Q67" i="7"/>
  <c r="R66" i="7"/>
  <c r="Q66" i="7"/>
  <c r="R65" i="7"/>
  <c r="Q65" i="7"/>
  <c r="R64" i="7"/>
  <c r="Q64" i="7"/>
  <c r="R63" i="7"/>
  <c r="Q63" i="7"/>
  <c r="R62" i="7"/>
  <c r="Q62" i="7"/>
  <c r="R61" i="7"/>
  <c r="Q61" i="7"/>
  <c r="R60" i="7"/>
  <c r="Q60" i="7"/>
  <c r="R59" i="7"/>
  <c r="Q59" i="7"/>
  <c r="R58" i="7"/>
  <c r="Q58" i="7"/>
  <c r="R57" i="7"/>
  <c r="Q57" i="7"/>
  <c r="R56" i="7"/>
  <c r="Q56" i="7"/>
  <c r="R55" i="7"/>
  <c r="Q55" i="7"/>
  <c r="R54" i="7"/>
  <c r="Q54" i="7"/>
  <c r="R53" i="7"/>
  <c r="Q53" i="7"/>
  <c r="R52" i="7"/>
  <c r="Q52" i="7"/>
  <c r="R51" i="7"/>
  <c r="Q51" i="7"/>
  <c r="Q99" i="7" s="1"/>
  <c r="R49" i="7"/>
  <c r="Q49" i="7"/>
  <c r="R48" i="7"/>
  <c r="Q48" i="7"/>
  <c r="R47" i="7"/>
  <c r="Q47" i="7"/>
  <c r="R46" i="7"/>
  <c r="Q46" i="7"/>
  <c r="R45" i="7"/>
  <c r="Q45" i="7"/>
  <c r="R44" i="7"/>
  <c r="Q44" i="7"/>
  <c r="R43" i="7"/>
  <c r="Q43" i="7"/>
  <c r="R42" i="7"/>
  <c r="Q42" i="7"/>
  <c r="R41" i="7"/>
  <c r="Q41" i="7"/>
  <c r="R40" i="7"/>
  <c r="Q40" i="7"/>
  <c r="R39" i="7"/>
  <c r="Q39" i="7"/>
  <c r="R38" i="7"/>
  <c r="Q38" i="7"/>
  <c r="R37" i="7"/>
  <c r="Q37" i="7"/>
  <c r="R36" i="7"/>
  <c r="Q36" i="7"/>
  <c r="R35" i="7"/>
  <c r="Q35" i="7"/>
  <c r="R34" i="7"/>
  <c r="Q34" i="7"/>
  <c r="R33" i="7"/>
  <c r="Q33" i="7"/>
  <c r="R32" i="7"/>
  <c r="Q32" i="7"/>
  <c r="R31" i="7"/>
  <c r="Q31" i="7"/>
  <c r="R30" i="7"/>
  <c r="Q30" i="7"/>
  <c r="R29" i="7"/>
  <c r="Q29" i="7"/>
  <c r="R28" i="7"/>
  <c r="Q28" i="7"/>
  <c r="R27" i="7"/>
  <c r="Q27" i="7"/>
  <c r="R26" i="7"/>
  <c r="Q26" i="7"/>
  <c r="R25" i="7"/>
  <c r="Q25" i="7"/>
  <c r="R24" i="7"/>
  <c r="Q24" i="7"/>
  <c r="R23" i="7"/>
  <c r="Q23" i="7"/>
  <c r="R22" i="7"/>
  <c r="Q22" i="7"/>
  <c r="R21" i="7"/>
  <c r="Q21" i="7"/>
  <c r="R20" i="7"/>
  <c r="Q20" i="7"/>
  <c r="R19" i="7"/>
  <c r="Q19" i="7"/>
  <c r="R18" i="7"/>
  <c r="Q18" i="7"/>
  <c r="R17" i="7"/>
  <c r="Q17" i="7"/>
  <c r="R16" i="7"/>
  <c r="Q16" i="7"/>
  <c r="R15" i="7"/>
  <c r="Q15" i="7"/>
  <c r="R14" i="7"/>
  <c r="Q14" i="7"/>
  <c r="R13" i="7"/>
  <c r="Q13" i="7"/>
  <c r="R12" i="7"/>
  <c r="Q12" i="7"/>
  <c r="R11" i="7"/>
  <c r="Q11" i="7"/>
  <c r="R10" i="7"/>
  <c r="Q10" i="7"/>
  <c r="R9" i="7"/>
  <c r="Q9" i="7"/>
  <c r="R8" i="7"/>
  <c r="Q8" i="7"/>
  <c r="R7" i="7"/>
  <c r="Q7" i="7"/>
  <c r="R6" i="7"/>
  <c r="Q6" i="7"/>
  <c r="R5" i="7"/>
  <c r="Q5" i="7"/>
  <c r="R4" i="7"/>
  <c r="Q4" i="7"/>
  <c r="R3" i="7"/>
  <c r="Q3" i="7"/>
  <c r="R2" i="7"/>
  <c r="Q2" i="7"/>
  <c r="R245" i="6"/>
  <c r="Q245" i="6"/>
  <c r="R244" i="6"/>
  <c r="Q244" i="6"/>
  <c r="R243" i="6"/>
  <c r="Q243" i="6"/>
  <c r="R242" i="6"/>
  <c r="Q242" i="6"/>
  <c r="R241" i="6"/>
  <c r="Q241" i="6"/>
  <c r="R240" i="6"/>
  <c r="Q240" i="6"/>
  <c r="R239" i="6"/>
  <c r="Q239" i="6"/>
  <c r="R238" i="6"/>
  <c r="Q238" i="6"/>
  <c r="R237" i="6"/>
  <c r="Q237" i="6"/>
  <c r="R236" i="6"/>
  <c r="Q236" i="6"/>
  <c r="R235" i="6"/>
  <c r="Q235" i="6"/>
  <c r="R234" i="6"/>
  <c r="Q234" i="6"/>
  <c r="R233" i="6"/>
  <c r="Q233" i="6"/>
  <c r="R232" i="6"/>
  <c r="Q232" i="6"/>
  <c r="R231" i="6"/>
  <c r="Q231" i="6"/>
  <c r="R230" i="6"/>
  <c r="Q230" i="6"/>
  <c r="R229" i="6"/>
  <c r="Q229" i="6"/>
  <c r="R228" i="6"/>
  <c r="Q228" i="6"/>
  <c r="R227" i="6"/>
  <c r="Q227" i="6"/>
  <c r="R226" i="6"/>
  <c r="Q226" i="6"/>
  <c r="R225" i="6"/>
  <c r="Q225" i="6"/>
  <c r="R224" i="6"/>
  <c r="Q224" i="6"/>
  <c r="R223" i="6"/>
  <c r="Q223" i="6"/>
  <c r="R222" i="6"/>
  <c r="Q222" i="6"/>
  <c r="R221" i="6"/>
  <c r="Q221" i="6"/>
  <c r="R220" i="6"/>
  <c r="Q220" i="6"/>
  <c r="R219" i="6"/>
  <c r="Q219" i="6"/>
  <c r="R218" i="6"/>
  <c r="Q218" i="6"/>
  <c r="R217" i="6"/>
  <c r="Q217" i="6"/>
  <c r="R216" i="6"/>
  <c r="Q216" i="6"/>
  <c r="R215" i="6"/>
  <c r="Q215" i="6"/>
  <c r="R214" i="6"/>
  <c r="Q214" i="6"/>
  <c r="R213" i="6"/>
  <c r="Q213" i="6"/>
  <c r="R212" i="6"/>
  <c r="Q212" i="6"/>
  <c r="R211" i="6"/>
  <c r="Q211" i="6"/>
  <c r="R210" i="6"/>
  <c r="Q210" i="6"/>
  <c r="R209" i="6"/>
  <c r="Q209" i="6"/>
  <c r="R208" i="6"/>
  <c r="Q208" i="6"/>
  <c r="R207" i="6"/>
  <c r="Q207" i="6"/>
  <c r="R206" i="6"/>
  <c r="Q206" i="6"/>
  <c r="R205" i="6"/>
  <c r="Q205" i="6"/>
  <c r="R204" i="6"/>
  <c r="Q204" i="6"/>
  <c r="R203" i="6"/>
  <c r="Q203" i="6"/>
  <c r="R202" i="6"/>
  <c r="Q202" i="6"/>
  <c r="R201" i="6"/>
  <c r="Q201" i="6"/>
  <c r="R200" i="6"/>
  <c r="Q200" i="6"/>
  <c r="R199" i="6"/>
  <c r="Q199" i="6"/>
  <c r="R198" i="6"/>
  <c r="R246" i="6" s="1"/>
  <c r="Q198" i="6"/>
  <c r="R196" i="6"/>
  <c r="Q196" i="6"/>
  <c r="R195" i="6"/>
  <c r="Q195" i="6"/>
  <c r="R194" i="6"/>
  <c r="Q194" i="6"/>
  <c r="R193" i="6"/>
  <c r="Q193" i="6"/>
  <c r="R192" i="6"/>
  <c r="Q192" i="6"/>
  <c r="R191" i="6"/>
  <c r="Q191" i="6"/>
  <c r="R190" i="6"/>
  <c r="Q190" i="6"/>
  <c r="R189" i="6"/>
  <c r="Q189" i="6"/>
  <c r="R188" i="6"/>
  <c r="Q188" i="6"/>
  <c r="R187" i="6"/>
  <c r="Q187" i="6"/>
  <c r="R186" i="6"/>
  <c r="Q186" i="6"/>
  <c r="R185" i="6"/>
  <c r="Q185" i="6"/>
  <c r="R184" i="6"/>
  <c r="Q184" i="6"/>
  <c r="R183" i="6"/>
  <c r="Q183" i="6"/>
  <c r="R182" i="6"/>
  <c r="Q182" i="6"/>
  <c r="R181" i="6"/>
  <c r="Q181" i="6"/>
  <c r="R180" i="6"/>
  <c r="Q180" i="6"/>
  <c r="R179" i="6"/>
  <c r="Q179" i="6"/>
  <c r="R178" i="6"/>
  <c r="Q178" i="6"/>
  <c r="R177" i="6"/>
  <c r="Q177" i="6"/>
  <c r="R176" i="6"/>
  <c r="Q176" i="6"/>
  <c r="R175" i="6"/>
  <c r="Q175" i="6"/>
  <c r="R174" i="6"/>
  <c r="Q174" i="6"/>
  <c r="R173" i="6"/>
  <c r="Q173" i="6"/>
  <c r="R172" i="6"/>
  <c r="Q172" i="6"/>
  <c r="R171" i="6"/>
  <c r="Q171" i="6"/>
  <c r="R170" i="6"/>
  <c r="Q170" i="6"/>
  <c r="R169" i="6"/>
  <c r="Q169" i="6"/>
  <c r="R168" i="6"/>
  <c r="Q168" i="6"/>
  <c r="R167" i="6"/>
  <c r="Q167" i="6"/>
  <c r="R166" i="6"/>
  <c r="Q166" i="6"/>
  <c r="R165" i="6"/>
  <c r="Q165" i="6"/>
  <c r="R164" i="6"/>
  <c r="Q164" i="6"/>
  <c r="R163" i="6"/>
  <c r="Q163" i="6"/>
  <c r="R162" i="6"/>
  <c r="Q162" i="6"/>
  <c r="R161" i="6"/>
  <c r="Q161" i="6"/>
  <c r="R160" i="6"/>
  <c r="Q160" i="6"/>
  <c r="R159" i="6"/>
  <c r="Q159" i="6"/>
  <c r="R158" i="6"/>
  <c r="Q158" i="6"/>
  <c r="R157" i="6"/>
  <c r="Q157" i="6"/>
  <c r="R156" i="6"/>
  <c r="Q156" i="6"/>
  <c r="R155" i="6"/>
  <c r="Q155" i="6"/>
  <c r="R154" i="6"/>
  <c r="Q154" i="6"/>
  <c r="R153" i="6"/>
  <c r="Q153" i="6"/>
  <c r="R152" i="6"/>
  <c r="Q152" i="6"/>
  <c r="R151" i="6"/>
  <c r="Q151" i="6"/>
  <c r="R150" i="6"/>
  <c r="Q150" i="6"/>
  <c r="R149" i="6"/>
  <c r="Q149" i="6"/>
  <c r="R147" i="6"/>
  <c r="Q147" i="6"/>
  <c r="R146" i="6"/>
  <c r="Q146" i="6"/>
  <c r="R145" i="6"/>
  <c r="Q145" i="6"/>
  <c r="R144" i="6"/>
  <c r="Q144" i="6"/>
  <c r="R143" i="6"/>
  <c r="Q143" i="6"/>
  <c r="R142" i="6"/>
  <c r="Q142" i="6"/>
  <c r="R141" i="6"/>
  <c r="Q141" i="6"/>
  <c r="R140" i="6"/>
  <c r="Q140" i="6"/>
  <c r="R139" i="6"/>
  <c r="Q139" i="6"/>
  <c r="R138" i="6"/>
  <c r="Q138" i="6"/>
  <c r="R137" i="6"/>
  <c r="Q137" i="6"/>
  <c r="R136" i="6"/>
  <c r="Q136" i="6"/>
  <c r="R135" i="6"/>
  <c r="Q135" i="6"/>
  <c r="R134" i="6"/>
  <c r="Q134" i="6"/>
  <c r="R133" i="6"/>
  <c r="Q133" i="6"/>
  <c r="R132" i="6"/>
  <c r="Q132" i="6"/>
  <c r="R131" i="6"/>
  <c r="Q131" i="6"/>
  <c r="R130" i="6"/>
  <c r="Q130" i="6"/>
  <c r="R129" i="6"/>
  <c r="Q129" i="6"/>
  <c r="R128" i="6"/>
  <c r="Q128" i="6"/>
  <c r="R127" i="6"/>
  <c r="Q127" i="6"/>
  <c r="R126" i="6"/>
  <c r="Q126" i="6"/>
  <c r="R125" i="6"/>
  <c r="Q125" i="6"/>
  <c r="R124" i="6"/>
  <c r="Q124" i="6"/>
  <c r="R123" i="6"/>
  <c r="Q123" i="6"/>
  <c r="R122" i="6"/>
  <c r="Q122" i="6"/>
  <c r="R121" i="6"/>
  <c r="Q121" i="6"/>
  <c r="R120" i="6"/>
  <c r="Q120" i="6"/>
  <c r="R119" i="6"/>
  <c r="Q119" i="6"/>
  <c r="R118" i="6"/>
  <c r="Q118" i="6"/>
  <c r="R117" i="6"/>
  <c r="Q117" i="6"/>
  <c r="R116" i="6"/>
  <c r="Q116" i="6"/>
  <c r="R115" i="6"/>
  <c r="Q115" i="6"/>
  <c r="R114" i="6"/>
  <c r="Q114" i="6"/>
  <c r="R113" i="6"/>
  <c r="Q113" i="6"/>
  <c r="R112" i="6"/>
  <c r="Q112" i="6"/>
  <c r="R111" i="6"/>
  <c r="Q111" i="6"/>
  <c r="R110" i="6"/>
  <c r="Q110" i="6"/>
  <c r="R109" i="6"/>
  <c r="Q109" i="6"/>
  <c r="R108" i="6"/>
  <c r="Q108" i="6"/>
  <c r="R107" i="6"/>
  <c r="Q107" i="6"/>
  <c r="R106" i="6"/>
  <c r="Q106" i="6"/>
  <c r="R105" i="6"/>
  <c r="Q105" i="6"/>
  <c r="R104" i="6"/>
  <c r="Q104" i="6"/>
  <c r="R103" i="6"/>
  <c r="Q103" i="6"/>
  <c r="R102" i="6"/>
  <c r="Q102" i="6"/>
  <c r="R101" i="6"/>
  <c r="Q101" i="6"/>
  <c r="R100" i="6"/>
  <c r="Q100" i="6"/>
  <c r="R98" i="6"/>
  <c r="Q98" i="6"/>
  <c r="R97" i="6"/>
  <c r="Q97" i="6"/>
  <c r="R96" i="6"/>
  <c r="Q96" i="6"/>
  <c r="R95" i="6"/>
  <c r="Q95" i="6"/>
  <c r="R94" i="6"/>
  <c r="Q94" i="6"/>
  <c r="R93" i="6"/>
  <c r="Q93" i="6"/>
  <c r="R92" i="6"/>
  <c r="Q92" i="6"/>
  <c r="R91" i="6"/>
  <c r="Q91" i="6"/>
  <c r="R90" i="6"/>
  <c r="Q90" i="6"/>
  <c r="R89" i="6"/>
  <c r="Q89" i="6"/>
  <c r="R88" i="6"/>
  <c r="Q88" i="6"/>
  <c r="R87" i="6"/>
  <c r="Q87" i="6"/>
  <c r="R86" i="6"/>
  <c r="Q86" i="6"/>
  <c r="R85" i="6"/>
  <c r="Q85" i="6"/>
  <c r="R84" i="6"/>
  <c r="Q84" i="6"/>
  <c r="R83" i="6"/>
  <c r="Q83" i="6"/>
  <c r="R82" i="6"/>
  <c r="Q82" i="6"/>
  <c r="R81" i="6"/>
  <c r="Q81" i="6"/>
  <c r="R80" i="6"/>
  <c r="Q80" i="6"/>
  <c r="R79" i="6"/>
  <c r="Q79" i="6"/>
  <c r="R78" i="6"/>
  <c r="Q78" i="6"/>
  <c r="R77" i="6"/>
  <c r="Q77" i="6"/>
  <c r="R76" i="6"/>
  <c r="Q76" i="6"/>
  <c r="R75" i="6"/>
  <c r="Q75" i="6"/>
  <c r="R74" i="6"/>
  <c r="Q74" i="6"/>
  <c r="R73" i="6"/>
  <c r="Q73" i="6"/>
  <c r="R72" i="6"/>
  <c r="Q72" i="6"/>
  <c r="R71" i="6"/>
  <c r="Q71" i="6"/>
  <c r="R70" i="6"/>
  <c r="Q70" i="6"/>
  <c r="R69" i="6"/>
  <c r="Q69" i="6"/>
  <c r="R68" i="6"/>
  <c r="Q68" i="6"/>
  <c r="R67" i="6"/>
  <c r="Q67" i="6"/>
  <c r="R66" i="6"/>
  <c r="Q66" i="6"/>
  <c r="R65" i="6"/>
  <c r="Q65" i="6"/>
  <c r="R64" i="6"/>
  <c r="Q64" i="6"/>
  <c r="R63" i="6"/>
  <c r="Q63" i="6"/>
  <c r="R62" i="6"/>
  <c r="Q62" i="6"/>
  <c r="R61" i="6"/>
  <c r="Q61" i="6"/>
  <c r="R60" i="6"/>
  <c r="Q60" i="6"/>
  <c r="R59" i="6"/>
  <c r="Q59" i="6"/>
  <c r="R58" i="6"/>
  <c r="Q58" i="6"/>
  <c r="R57" i="6"/>
  <c r="Q57" i="6"/>
  <c r="R56" i="6"/>
  <c r="Q56" i="6"/>
  <c r="R55" i="6"/>
  <c r="Q55" i="6"/>
  <c r="R54" i="6"/>
  <c r="Q54" i="6"/>
  <c r="R53" i="6"/>
  <c r="Q53" i="6"/>
  <c r="R52" i="6"/>
  <c r="Q52" i="6"/>
  <c r="R51" i="6"/>
  <c r="Q51" i="6"/>
  <c r="R49" i="6"/>
  <c r="Q49" i="6"/>
  <c r="R48" i="6"/>
  <c r="Q48" i="6"/>
  <c r="R47" i="6"/>
  <c r="Q47" i="6"/>
  <c r="R46" i="6"/>
  <c r="Q46" i="6"/>
  <c r="R45" i="6"/>
  <c r="Q45" i="6"/>
  <c r="R44" i="6"/>
  <c r="Q44" i="6"/>
  <c r="R43" i="6"/>
  <c r="Q43" i="6"/>
  <c r="R42" i="6"/>
  <c r="Q42" i="6"/>
  <c r="R41" i="6"/>
  <c r="Q41" i="6"/>
  <c r="R40" i="6"/>
  <c r="Q40" i="6"/>
  <c r="R39" i="6"/>
  <c r="Q39" i="6"/>
  <c r="R38" i="6"/>
  <c r="Q38" i="6"/>
  <c r="R37" i="6"/>
  <c r="Q37" i="6"/>
  <c r="R36" i="6"/>
  <c r="Q36" i="6"/>
  <c r="R35" i="6"/>
  <c r="Q35" i="6"/>
  <c r="R34" i="6"/>
  <c r="Q34" i="6"/>
  <c r="R33" i="6"/>
  <c r="Q33" i="6"/>
  <c r="R32" i="6"/>
  <c r="Q32" i="6"/>
  <c r="R31" i="6"/>
  <c r="Q31" i="6"/>
  <c r="R30" i="6"/>
  <c r="Q30" i="6"/>
  <c r="R29" i="6"/>
  <c r="Q29" i="6"/>
  <c r="R28" i="6"/>
  <c r="Q28" i="6"/>
  <c r="R27" i="6"/>
  <c r="Q27" i="6"/>
  <c r="R26" i="6"/>
  <c r="Q26" i="6"/>
  <c r="R25" i="6"/>
  <c r="Q25" i="6"/>
  <c r="R24" i="6"/>
  <c r="Q24" i="6"/>
  <c r="R23" i="6"/>
  <c r="Q23" i="6"/>
  <c r="R22" i="6"/>
  <c r="Q22" i="6"/>
  <c r="R21" i="6"/>
  <c r="Q21" i="6"/>
  <c r="R20" i="6"/>
  <c r="Q20" i="6"/>
  <c r="R19" i="6"/>
  <c r="Q19" i="6"/>
  <c r="R18" i="6"/>
  <c r="Q18" i="6"/>
  <c r="R17" i="6"/>
  <c r="Q17" i="6"/>
  <c r="R16" i="6"/>
  <c r="Q16" i="6"/>
  <c r="R15" i="6"/>
  <c r="Q15" i="6"/>
  <c r="R14" i="6"/>
  <c r="Q14" i="6"/>
  <c r="R13" i="6"/>
  <c r="Q13" i="6"/>
  <c r="R12" i="6"/>
  <c r="Q12" i="6"/>
  <c r="R11" i="6"/>
  <c r="Q11" i="6"/>
  <c r="R10" i="6"/>
  <c r="Q10" i="6"/>
  <c r="R9" i="6"/>
  <c r="Q9" i="6"/>
  <c r="R8" i="6"/>
  <c r="Q8" i="6"/>
  <c r="R7" i="6"/>
  <c r="Q7" i="6"/>
  <c r="R6" i="6"/>
  <c r="Q6" i="6"/>
  <c r="R5" i="6"/>
  <c r="Q5" i="6"/>
  <c r="R4" i="6"/>
  <c r="Q4" i="6"/>
  <c r="R3" i="6"/>
  <c r="Q3" i="6"/>
  <c r="R2" i="6"/>
  <c r="R50" i="6" s="1"/>
  <c r="Q2" i="6"/>
  <c r="H366" i="5"/>
  <c r="I366" i="5" s="1"/>
  <c r="H365" i="5"/>
  <c r="I365" i="5" s="1"/>
  <c r="H364" i="5"/>
  <c r="I364" i="5" s="1"/>
  <c r="H363" i="5"/>
  <c r="I363" i="5" s="1"/>
  <c r="H362" i="5"/>
  <c r="I362" i="5" s="1"/>
  <c r="I361" i="5"/>
  <c r="I360" i="5"/>
  <c r="I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I334" i="5"/>
  <c r="I333" i="5"/>
  <c r="H332" i="5"/>
  <c r="I332" i="5" s="1"/>
  <c r="H331" i="5"/>
  <c r="I331" i="5" s="1"/>
  <c r="H330" i="5"/>
  <c r="I330" i="5" s="1"/>
  <c r="H329" i="5"/>
  <c r="I329" i="5" s="1"/>
  <c r="H328" i="5"/>
  <c r="I328" i="5" s="1"/>
  <c r="H327" i="5"/>
  <c r="I327" i="5" s="1"/>
  <c r="H326" i="5"/>
  <c r="I326" i="5" s="1"/>
  <c r="H325" i="5"/>
  <c r="I325" i="5" s="1"/>
  <c r="H324" i="5"/>
  <c r="I324" i="5" s="1"/>
  <c r="H323" i="5"/>
  <c r="I323" i="5" s="1"/>
  <c r="H322" i="5"/>
  <c r="I322" i="5" s="1"/>
  <c r="H321" i="5"/>
  <c r="I321" i="5" s="1"/>
  <c r="H320" i="5"/>
  <c r="I320" i="5" s="1"/>
  <c r="H319" i="5"/>
  <c r="I319" i="5" s="1"/>
  <c r="H318" i="5"/>
  <c r="I318" i="5" s="1"/>
  <c r="H317" i="5"/>
  <c r="I317" i="5" s="1"/>
  <c r="H316" i="5"/>
  <c r="I316" i="5" s="1"/>
  <c r="H315" i="5"/>
  <c r="I315" i="5" s="1"/>
  <c r="H314" i="5"/>
  <c r="I314" i="5" s="1"/>
  <c r="H313" i="5"/>
  <c r="I313" i="5" s="1"/>
  <c r="H312" i="5"/>
  <c r="I312" i="5" s="1"/>
  <c r="H311" i="5"/>
  <c r="I311" i="5" s="1"/>
  <c r="H310" i="5"/>
  <c r="I310" i="5" s="1"/>
  <c r="H309" i="5"/>
  <c r="I309" i="5" s="1"/>
  <c r="H308" i="5"/>
  <c r="I308" i="5" s="1"/>
  <c r="H307" i="5"/>
  <c r="I307" i="5" s="1"/>
  <c r="H306" i="5"/>
  <c r="I306" i="5" s="1"/>
  <c r="H305" i="5"/>
  <c r="I305" i="5" s="1"/>
  <c r="H304" i="5"/>
  <c r="I304" i="5" s="1"/>
  <c r="H303" i="5"/>
  <c r="I303" i="5" s="1"/>
  <c r="H302" i="5"/>
  <c r="I302" i="5" s="1"/>
  <c r="H301" i="5"/>
  <c r="I301" i="5" s="1"/>
  <c r="H300" i="5"/>
  <c r="I300" i="5" s="1"/>
  <c r="H299" i="5"/>
  <c r="I299" i="5" s="1"/>
  <c r="H298" i="5"/>
  <c r="I298" i="5" s="1"/>
  <c r="H297" i="5"/>
  <c r="I297" i="5" s="1"/>
  <c r="H296" i="5"/>
  <c r="I296" i="5" s="1"/>
  <c r="H295" i="5"/>
  <c r="I295" i="5" s="1"/>
  <c r="H294" i="5"/>
  <c r="I294" i="5" s="1"/>
  <c r="H293" i="5"/>
  <c r="I293" i="5" s="1"/>
  <c r="H292" i="5"/>
  <c r="I292" i="5" s="1"/>
  <c r="H291" i="5"/>
  <c r="I291" i="5" s="1"/>
  <c r="H290" i="5"/>
  <c r="I290" i="5" s="1"/>
  <c r="H289" i="5"/>
  <c r="I289" i="5" s="1"/>
  <c r="H288" i="5"/>
  <c r="I288" i="5" s="1"/>
  <c r="H287" i="5"/>
  <c r="I287" i="5" s="1"/>
  <c r="H286" i="5"/>
  <c r="I286" i="5" s="1"/>
  <c r="H285" i="5"/>
  <c r="I285" i="5" s="1"/>
  <c r="H284" i="5"/>
  <c r="I284" i="5" s="1"/>
  <c r="H283" i="5"/>
  <c r="I283" i="5" s="1"/>
  <c r="H282" i="5"/>
  <c r="I282" i="5" s="1"/>
  <c r="H281" i="5"/>
  <c r="I281" i="5" s="1"/>
  <c r="H280" i="5"/>
  <c r="I280" i="5" s="1"/>
  <c r="H279" i="5"/>
  <c r="I279" i="5" s="1"/>
  <c r="H278" i="5"/>
  <c r="I278" i="5" s="1"/>
  <c r="H277" i="5"/>
  <c r="I277" i="5" s="1"/>
  <c r="H276" i="5"/>
  <c r="I276" i="5" s="1"/>
  <c r="H275" i="5"/>
  <c r="I275" i="5" s="1"/>
  <c r="H274" i="5"/>
  <c r="I274" i="5" s="1"/>
  <c r="H273" i="5"/>
  <c r="I273" i="5" s="1"/>
  <c r="H272" i="5"/>
  <c r="I272" i="5" s="1"/>
  <c r="H271" i="5"/>
  <c r="I271" i="5" s="1"/>
  <c r="H270" i="5"/>
  <c r="I270" i="5" s="1"/>
  <c r="H269" i="5"/>
  <c r="I269" i="5" s="1"/>
  <c r="H268" i="5"/>
  <c r="I268" i="5" s="1"/>
  <c r="H267" i="5"/>
  <c r="I267" i="5" s="1"/>
  <c r="H266" i="5"/>
  <c r="I266" i="5" s="1"/>
  <c r="H265" i="5"/>
  <c r="I265" i="5" s="1"/>
  <c r="H264" i="5"/>
  <c r="I264" i="5" s="1"/>
  <c r="H263" i="5"/>
  <c r="I263" i="5" s="1"/>
  <c r="H262" i="5"/>
  <c r="I262" i="5" s="1"/>
  <c r="H261" i="5"/>
  <c r="I261" i="5" s="1"/>
  <c r="H260" i="5"/>
  <c r="I260" i="5" s="1"/>
  <c r="H259" i="5"/>
  <c r="I259" i="5" s="1"/>
  <c r="H258" i="5"/>
  <c r="I258" i="5" s="1"/>
  <c r="H257" i="5"/>
  <c r="I257" i="5" s="1"/>
  <c r="H256" i="5"/>
  <c r="I256" i="5" s="1"/>
  <c r="H255" i="5"/>
  <c r="I255" i="5" s="1"/>
  <c r="H254" i="5"/>
  <c r="I254" i="5" s="1"/>
  <c r="H253" i="5"/>
  <c r="I253" i="5" s="1"/>
  <c r="H252" i="5"/>
  <c r="I252" i="5" s="1"/>
  <c r="H251" i="5"/>
  <c r="I251" i="5" s="1"/>
  <c r="H250" i="5"/>
  <c r="I250" i="5" s="1"/>
  <c r="H249" i="5"/>
  <c r="I249" i="5" s="1"/>
  <c r="H248" i="5"/>
  <c r="I248" i="5" s="1"/>
  <c r="I247" i="5"/>
  <c r="I246" i="5"/>
  <c r="H245" i="5"/>
  <c r="I245" i="5" s="1"/>
  <c r="H244" i="5"/>
  <c r="I244" i="5" s="1"/>
  <c r="H243" i="5"/>
  <c r="I243" i="5" s="1"/>
  <c r="H242" i="5"/>
  <c r="I242" i="5" s="1"/>
  <c r="H241" i="5"/>
  <c r="I241" i="5" s="1"/>
  <c r="H240" i="5"/>
  <c r="I240" i="5" s="1"/>
  <c r="H239" i="5"/>
  <c r="I239" i="5" s="1"/>
  <c r="H238" i="5"/>
  <c r="I238" i="5" s="1"/>
  <c r="H237" i="5"/>
  <c r="I237" i="5" s="1"/>
  <c r="H236" i="5"/>
  <c r="I236" i="5" s="1"/>
  <c r="H235" i="5"/>
  <c r="I235" i="5" s="1"/>
  <c r="H234" i="5"/>
  <c r="I234" i="5" s="1"/>
  <c r="H233" i="5"/>
  <c r="I233" i="5" s="1"/>
  <c r="H232" i="5"/>
  <c r="I232" i="5" s="1"/>
  <c r="H231" i="5"/>
  <c r="I231" i="5" s="1"/>
  <c r="H230" i="5"/>
  <c r="I230" i="5" s="1"/>
  <c r="H229" i="5"/>
  <c r="I229" i="5" s="1"/>
  <c r="H228" i="5"/>
  <c r="I228" i="5" s="1"/>
  <c r="H227" i="5"/>
  <c r="I227" i="5" s="1"/>
  <c r="H226" i="5"/>
  <c r="I226" i="5" s="1"/>
  <c r="H225" i="5"/>
  <c r="I225" i="5" s="1"/>
  <c r="H224" i="5"/>
  <c r="I224" i="5" s="1"/>
  <c r="H223" i="5"/>
  <c r="I223" i="5" s="1"/>
  <c r="H222" i="5"/>
  <c r="I222" i="5" s="1"/>
  <c r="H221" i="5"/>
  <c r="I221" i="5" s="1"/>
  <c r="H220" i="5"/>
  <c r="I220" i="5" s="1"/>
  <c r="H219" i="5"/>
  <c r="I219" i="5" s="1"/>
  <c r="H218" i="5"/>
  <c r="I218" i="5" s="1"/>
  <c r="H217" i="5"/>
  <c r="I217" i="5" s="1"/>
  <c r="H216" i="5"/>
  <c r="I216" i="5" s="1"/>
  <c r="H215" i="5"/>
  <c r="I215" i="5" s="1"/>
  <c r="H214" i="5"/>
  <c r="I214" i="5" s="1"/>
  <c r="H213" i="5"/>
  <c r="I213" i="5" s="1"/>
  <c r="H212" i="5"/>
  <c r="I212" i="5" s="1"/>
  <c r="H211" i="5"/>
  <c r="I211" i="5" s="1"/>
  <c r="H210" i="5"/>
  <c r="I210" i="5" s="1"/>
  <c r="H209" i="5"/>
  <c r="I209" i="5" s="1"/>
  <c r="H208" i="5"/>
  <c r="I208" i="5" s="1"/>
  <c r="H207" i="5"/>
  <c r="I207" i="5" s="1"/>
  <c r="H206" i="5"/>
  <c r="I206" i="5" s="1"/>
  <c r="H205" i="5"/>
  <c r="I205" i="5" s="1"/>
  <c r="H204" i="5"/>
  <c r="I204" i="5" s="1"/>
  <c r="H203" i="5"/>
  <c r="I203" i="5" s="1"/>
  <c r="H202" i="5"/>
  <c r="I202" i="5" s="1"/>
  <c r="H201" i="5"/>
  <c r="I201" i="5" s="1"/>
  <c r="H200" i="5"/>
  <c r="I200" i="5" s="1"/>
  <c r="H199" i="5"/>
  <c r="I199" i="5" s="1"/>
  <c r="H198" i="5"/>
  <c r="I198" i="5" s="1"/>
  <c r="H197" i="5"/>
  <c r="I197" i="5" s="1"/>
  <c r="H196" i="5"/>
  <c r="I196" i="5" s="1"/>
  <c r="H195" i="5"/>
  <c r="I195" i="5" s="1"/>
  <c r="H194" i="5"/>
  <c r="I194" i="5" s="1"/>
  <c r="H193" i="5"/>
  <c r="I193" i="5" s="1"/>
  <c r="H192" i="5"/>
  <c r="I192" i="5" s="1"/>
  <c r="H191" i="5"/>
  <c r="I191" i="5" s="1"/>
  <c r="H190" i="5"/>
  <c r="I190" i="5" s="1"/>
  <c r="H189" i="5"/>
  <c r="I189" i="5" s="1"/>
  <c r="H188" i="5"/>
  <c r="I188" i="5" s="1"/>
  <c r="I187" i="5"/>
  <c r="I186" i="5"/>
  <c r="H185" i="5"/>
  <c r="I185" i="5" s="1"/>
  <c r="H184" i="5"/>
  <c r="I184" i="5" s="1"/>
  <c r="H183" i="5"/>
  <c r="I183" i="5" s="1"/>
  <c r="H182" i="5"/>
  <c r="I182" i="5" s="1"/>
  <c r="H181" i="5"/>
  <c r="I181" i="5" s="1"/>
  <c r="H180" i="5"/>
  <c r="I180" i="5" s="1"/>
  <c r="H179" i="5"/>
  <c r="I179" i="5" s="1"/>
  <c r="I178" i="5"/>
  <c r="H178" i="5"/>
  <c r="H177" i="5"/>
  <c r="I177" i="5" s="1"/>
  <c r="H176" i="5"/>
  <c r="I176" i="5" s="1"/>
  <c r="H175" i="5"/>
  <c r="I175" i="5" s="1"/>
  <c r="H174" i="5"/>
  <c r="I174" i="5" s="1"/>
  <c r="H173" i="5"/>
  <c r="I173" i="5" s="1"/>
  <c r="I172" i="5"/>
  <c r="H172" i="5"/>
  <c r="H171" i="5"/>
  <c r="I171" i="5" s="1"/>
  <c r="I170" i="5"/>
  <c r="H170" i="5"/>
  <c r="H169" i="5"/>
  <c r="I169" i="5" s="1"/>
  <c r="I168" i="5"/>
  <c r="H168" i="5"/>
  <c r="H167" i="5"/>
  <c r="I167" i="5" s="1"/>
  <c r="I166" i="5"/>
  <c r="H166" i="5"/>
  <c r="H165" i="5"/>
  <c r="I165" i="5" s="1"/>
  <c r="I164" i="5"/>
  <c r="H164" i="5"/>
  <c r="H163" i="5"/>
  <c r="I163" i="5" s="1"/>
  <c r="I162" i="5"/>
  <c r="H162" i="5"/>
  <c r="H161" i="5"/>
  <c r="I161" i="5" s="1"/>
  <c r="I160" i="5"/>
  <c r="H160" i="5"/>
  <c r="H159" i="5"/>
  <c r="I159" i="5" s="1"/>
  <c r="I158" i="5"/>
  <c r="H158" i="5"/>
  <c r="H157" i="5"/>
  <c r="I157" i="5" s="1"/>
  <c r="I156" i="5"/>
  <c r="H156" i="5"/>
  <c r="H155" i="5"/>
  <c r="I155" i="5" s="1"/>
  <c r="I154" i="5"/>
  <c r="H154" i="5"/>
  <c r="H153" i="5"/>
  <c r="I153" i="5" s="1"/>
  <c r="I152" i="5"/>
  <c r="H152" i="5"/>
  <c r="H151" i="5"/>
  <c r="I151" i="5" s="1"/>
  <c r="I150" i="5"/>
  <c r="H150" i="5"/>
  <c r="I149" i="5"/>
  <c r="I148" i="5"/>
  <c r="I147" i="5"/>
  <c r="H147" i="5"/>
  <c r="H146" i="5"/>
  <c r="I146" i="5" s="1"/>
  <c r="I145" i="5"/>
  <c r="H145" i="5"/>
  <c r="H144" i="5"/>
  <c r="I144" i="5" s="1"/>
  <c r="I143" i="5"/>
  <c r="H143" i="5"/>
  <c r="H142" i="5"/>
  <c r="I142" i="5" s="1"/>
  <c r="I141" i="5"/>
  <c r="H141" i="5"/>
  <c r="H140" i="5"/>
  <c r="I140" i="5" s="1"/>
  <c r="I139" i="5"/>
  <c r="H139" i="5"/>
  <c r="H138" i="5"/>
  <c r="I138" i="5" s="1"/>
  <c r="I137" i="5"/>
  <c r="H137" i="5"/>
  <c r="H136" i="5"/>
  <c r="I136" i="5" s="1"/>
  <c r="I135" i="5"/>
  <c r="H135" i="5"/>
  <c r="H134" i="5"/>
  <c r="I134" i="5" s="1"/>
  <c r="I133" i="5"/>
  <c r="H133" i="5"/>
  <c r="H132" i="5"/>
  <c r="I132" i="5" s="1"/>
  <c r="I131" i="5"/>
  <c r="H131" i="5"/>
  <c r="H130" i="5"/>
  <c r="I130" i="5" s="1"/>
  <c r="I129" i="5"/>
  <c r="H129" i="5"/>
  <c r="H128" i="5"/>
  <c r="I128" i="5" s="1"/>
  <c r="I127" i="5"/>
  <c r="H127" i="5"/>
  <c r="H126" i="5"/>
  <c r="I126" i="5" s="1"/>
  <c r="I125" i="5"/>
  <c r="H125" i="5"/>
  <c r="H124" i="5"/>
  <c r="I124" i="5" s="1"/>
  <c r="I123" i="5"/>
  <c r="H123" i="5"/>
  <c r="H122" i="5"/>
  <c r="I122" i="5" s="1"/>
  <c r="I121" i="5"/>
  <c r="H121" i="5"/>
  <c r="H120" i="5"/>
  <c r="I120" i="5" s="1"/>
  <c r="I119" i="5"/>
  <c r="H119" i="5"/>
  <c r="H118" i="5"/>
  <c r="I118" i="5" s="1"/>
  <c r="I117" i="5"/>
  <c r="H117" i="5"/>
  <c r="H116" i="5"/>
  <c r="I116" i="5" s="1"/>
  <c r="I115" i="5"/>
  <c r="H115" i="5"/>
  <c r="H114" i="5"/>
  <c r="I114" i="5" s="1"/>
  <c r="I113" i="5"/>
  <c r="H113" i="5"/>
  <c r="H112" i="5"/>
  <c r="I112" i="5" s="1"/>
  <c r="I111" i="5"/>
  <c r="H111" i="5"/>
  <c r="H110" i="5"/>
  <c r="I110" i="5" s="1"/>
  <c r="I109" i="5"/>
  <c r="H109" i="5"/>
  <c r="H108" i="5"/>
  <c r="I108" i="5" s="1"/>
  <c r="I107" i="5"/>
  <c r="H107" i="5"/>
  <c r="H106" i="5"/>
  <c r="I106" i="5" s="1"/>
  <c r="I105" i="5"/>
  <c r="H105" i="5"/>
  <c r="H104" i="5"/>
  <c r="I104" i="5" s="1"/>
  <c r="I103" i="5"/>
  <c r="H103" i="5"/>
  <c r="H102" i="5"/>
  <c r="I102" i="5" s="1"/>
  <c r="I101" i="5"/>
  <c r="H101" i="5"/>
  <c r="H100" i="5"/>
  <c r="I100" i="5" s="1"/>
  <c r="I99" i="5"/>
  <c r="H99" i="5"/>
  <c r="H98" i="5"/>
  <c r="I98" i="5" s="1"/>
  <c r="I97" i="5"/>
  <c r="H97" i="5"/>
  <c r="H96" i="5"/>
  <c r="I96" i="5" s="1"/>
  <c r="I95" i="5"/>
  <c r="H95" i="5"/>
  <c r="H94" i="5"/>
  <c r="I94" i="5" s="1"/>
  <c r="I93" i="5"/>
  <c r="H93" i="5"/>
  <c r="H92" i="5"/>
  <c r="I92" i="5" s="1"/>
  <c r="I91" i="5"/>
  <c r="H91" i="5"/>
  <c r="I90" i="5"/>
  <c r="I89" i="5"/>
  <c r="I88" i="5"/>
  <c r="H88" i="5"/>
  <c r="H87" i="5"/>
  <c r="I87" i="5" s="1"/>
  <c r="I86" i="5"/>
  <c r="H86" i="5"/>
  <c r="H85" i="5"/>
  <c r="I85" i="5" s="1"/>
  <c r="I84" i="5"/>
  <c r="H84" i="5"/>
  <c r="H83" i="5"/>
  <c r="I83" i="5" s="1"/>
  <c r="I82" i="5"/>
  <c r="H82" i="5"/>
  <c r="H81" i="5"/>
  <c r="I81" i="5" s="1"/>
  <c r="I80" i="5"/>
  <c r="H80" i="5"/>
  <c r="H79" i="5"/>
  <c r="I79" i="5" s="1"/>
  <c r="I78" i="5"/>
  <c r="H78" i="5"/>
  <c r="H77" i="5"/>
  <c r="I77" i="5" s="1"/>
  <c r="I76" i="5"/>
  <c r="H76" i="5"/>
  <c r="H75" i="5"/>
  <c r="I75" i="5" s="1"/>
  <c r="I74" i="5"/>
  <c r="H74" i="5"/>
  <c r="H73" i="5"/>
  <c r="I73" i="5" s="1"/>
  <c r="I72" i="5"/>
  <c r="H72" i="5"/>
  <c r="H71" i="5"/>
  <c r="I71" i="5" s="1"/>
  <c r="I70" i="5"/>
  <c r="H70" i="5"/>
  <c r="H69" i="5"/>
  <c r="I69" i="5" s="1"/>
  <c r="I68" i="5"/>
  <c r="H68" i="5"/>
  <c r="H67" i="5"/>
  <c r="I67" i="5" s="1"/>
  <c r="I66" i="5"/>
  <c r="H66" i="5"/>
  <c r="H65" i="5"/>
  <c r="I65" i="5" s="1"/>
  <c r="I64" i="5"/>
  <c r="H64" i="5"/>
  <c r="H63" i="5"/>
  <c r="I63" i="5" s="1"/>
  <c r="I62" i="5"/>
  <c r="H62" i="5"/>
  <c r="H61" i="5"/>
  <c r="I61" i="5" s="1"/>
  <c r="I60" i="5"/>
  <c r="H60" i="5"/>
  <c r="H59" i="5"/>
  <c r="I59" i="5" s="1"/>
  <c r="I58" i="5"/>
  <c r="H58" i="5"/>
  <c r="H57" i="5"/>
  <c r="I57" i="5" s="1"/>
  <c r="I56" i="5"/>
  <c r="H56" i="5"/>
  <c r="H55" i="5"/>
  <c r="I55" i="5" s="1"/>
  <c r="I54" i="5"/>
  <c r="H54" i="5"/>
  <c r="H53" i="5"/>
  <c r="I53" i="5" s="1"/>
  <c r="I52" i="5"/>
  <c r="H52" i="5"/>
  <c r="H51" i="5"/>
  <c r="I51" i="5" s="1"/>
  <c r="I50" i="5"/>
  <c r="H50" i="5"/>
  <c r="H49" i="5"/>
  <c r="I49" i="5" s="1"/>
  <c r="C49" i="5"/>
  <c r="H48" i="5"/>
  <c r="I48" i="5" s="1"/>
  <c r="C48" i="5"/>
  <c r="I47" i="5"/>
  <c r="H47" i="5"/>
  <c r="C47" i="5"/>
  <c r="I46" i="5"/>
  <c r="H46" i="5"/>
  <c r="C46" i="5"/>
  <c r="I45" i="5"/>
  <c r="H45" i="5"/>
  <c r="C45" i="5"/>
  <c r="I44" i="5"/>
  <c r="H44" i="5"/>
  <c r="C44" i="5"/>
  <c r="H43" i="5"/>
  <c r="I43" i="5" s="1"/>
  <c r="C43" i="5"/>
  <c r="I42" i="5"/>
  <c r="H42" i="5"/>
  <c r="C42" i="5"/>
  <c r="I41" i="5"/>
  <c r="H41" i="5"/>
  <c r="C41" i="5"/>
  <c r="I40" i="5"/>
  <c r="H40" i="5"/>
  <c r="C40" i="5"/>
  <c r="I39" i="5"/>
  <c r="H39" i="5"/>
  <c r="C39" i="5"/>
  <c r="H38" i="5"/>
  <c r="I38" i="5" s="1"/>
  <c r="C38" i="5"/>
  <c r="I37" i="5"/>
  <c r="H37" i="5"/>
  <c r="C37" i="5"/>
  <c r="I36" i="5"/>
  <c r="H36" i="5"/>
  <c r="C36" i="5"/>
  <c r="I35" i="5"/>
  <c r="H35" i="5"/>
  <c r="C35" i="5"/>
  <c r="I34" i="5"/>
  <c r="H34" i="5"/>
  <c r="C34" i="5"/>
  <c r="H33" i="5"/>
  <c r="I33" i="5" s="1"/>
  <c r="C33" i="5"/>
  <c r="H32" i="5"/>
  <c r="I32" i="5" s="1"/>
  <c r="C32" i="5"/>
  <c r="I31" i="5"/>
  <c r="H31" i="5"/>
  <c r="C31" i="5"/>
  <c r="I30" i="5"/>
  <c r="H30" i="5"/>
  <c r="C30" i="5"/>
  <c r="I29" i="5"/>
  <c r="H29" i="5"/>
  <c r="C29" i="5"/>
  <c r="I28" i="5"/>
  <c r="H28" i="5"/>
  <c r="C28" i="5"/>
  <c r="H27" i="5"/>
  <c r="I27" i="5" s="1"/>
  <c r="C27" i="5"/>
  <c r="I26" i="5"/>
  <c r="H26" i="5"/>
  <c r="C26" i="5"/>
  <c r="I25" i="5"/>
  <c r="H25" i="5"/>
  <c r="C25" i="5"/>
  <c r="I24" i="5"/>
  <c r="H24" i="5"/>
  <c r="C24" i="5"/>
  <c r="I23" i="5"/>
  <c r="H23" i="5"/>
  <c r="C23" i="5"/>
  <c r="H22" i="5"/>
  <c r="I22" i="5" s="1"/>
  <c r="C22" i="5"/>
  <c r="I21" i="5"/>
  <c r="H21" i="5"/>
  <c r="C21" i="5"/>
  <c r="I20" i="5"/>
  <c r="H20" i="5"/>
  <c r="C20" i="5"/>
  <c r="I19" i="5"/>
  <c r="H19" i="5"/>
  <c r="C19" i="5"/>
  <c r="I18" i="5"/>
  <c r="H18" i="5"/>
  <c r="C18" i="5"/>
  <c r="H17" i="5"/>
  <c r="I17" i="5" s="1"/>
  <c r="C17" i="5"/>
  <c r="H16" i="5"/>
  <c r="I16" i="5" s="1"/>
  <c r="C16" i="5"/>
  <c r="I15" i="5"/>
  <c r="H15" i="5"/>
  <c r="C15" i="5"/>
  <c r="I14" i="5"/>
  <c r="H14" i="5"/>
  <c r="C14" i="5"/>
  <c r="I13" i="5"/>
  <c r="H13" i="5"/>
  <c r="C13" i="5"/>
  <c r="I12" i="5"/>
  <c r="H12" i="5"/>
  <c r="C12" i="5"/>
  <c r="H11" i="5"/>
  <c r="I11" i="5" s="1"/>
  <c r="C11" i="5"/>
  <c r="I10" i="5"/>
  <c r="H10" i="5"/>
  <c r="C10" i="5"/>
  <c r="I9" i="5"/>
  <c r="H9" i="5"/>
  <c r="C9" i="5"/>
  <c r="D9" i="5" s="1" a="1"/>
  <c r="D9" i="5" s="1"/>
  <c r="I8" i="5"/>
  <c r="H8" i="5"/>
  <c r="C8" i="5"/>
  <c r="I7" i="5"/>
  <c r="H7" i="5"/>
  <c r="C7" i="5"/>
  <c r="H6" i="5"/>
  <c r="I6" i="5" s="1"/>
  <c r="C6" i="5"/>
  <c r="I5" i="5"/>
  <c r="H5" i="5"/>
  <c r="C5" i="5"/>
  <c r="I4" i="5"/>
  <c r="H4" i="5"/>
  <c r="C4" i="5"/>
  <c r="I3" i="5"/>
  <c r="C3" i="5"/>
  <c r="I2" i="5"/>
  <c r="C2" i="5"/>
  <c r="O80" i="4"/>
  <c r="N80" i="4"/>
  <c r="M80" i="4"/>
  <c r="L80" i="4"/>
  <c r="K80" i="4"/>
  <c r="J80" i="4"/>
  <c r="I80" i="4"/>
  <c r="H80" i="4"/>
  <c r="G80" i="4"/>
  <c r="F80" i="4"/>
  <c r="E80" i="4"/>
  <c r="D80" i="4"/>
  <c r="C80" i="4"/>
  <c r="O79" i="4"/>
  <c r="N79" i="4"/>
  <c r="M79" i="4"/>
  <c r="L79" i="4"/>
  <c r="K79" i="4"/>
  <c r="J79" i="4"/>
  <c r="I79" i="4"/>
  <c r="H79" i="4"/>
  <c r="G79" i="4"/>
  <c r="F79" i="4"/>
  <c r="E79" i="4"/>
  <c r="D79" i="4"/>
  <c r="C79" i="4"/>
  <c r="O78" i="4"/>
  <c r="N78" i="4"/>
  <c r="M78" i="4"/>
  <c r="L78" i="4"/>
  <c r="K78" i="4"/>
  <c r="J78" i="4"/>
  <c r="I78" i="4"/>
  <c r="H78" i="4"/>
  <c r="G78" i="4"/>
  <c r="F78" i="4"/>
  <c r="E78" i="4"/>
  <c r="D78" i="4"/>
  <c r="C78" i="4"/>
  <c r="O77" i="4"/>
  <c r="N77" i="4"/>
  <c r="M77" i="4"/>
  <c r="L77" i="4"/>
  <c r="K77" i="4"/>
  <c r="J77" i="4"/>
  <c r="I77" i="4"/>
  <c r="H77" i="4"/>
  <c r="G77" i="4"/>
  <c r="F77" i="4"/>
  <c r="E77" i="4"/>
  <c r="D77" i="4"/>
  <c r="C77" i="4"/>
  <c r="N73" i="4"/>
  <c r="M73" i="4"/>
  <c r="L73" i="4"/>
  <c r="K73" i="4"/>
  <c r="J73" i="4"/>
  <c r="I73" i="4"/>
  <c r="H73" i="4"/>
  <c r="G73" i="4"/>
  <c r="F73" i="4"/>
  <c r="E73" i="4"/>
  <c r="D73" i="4"/>
  <c r="C73" i="4"/>
  <c r="N72" i="4"/>
  <c r="M72" i="4"/>
  <c r="L72" i="4"/>
  <c r="K72" i="4"/>
  <c r="J72" i="4"/>
  <c r="I72" i="4"/>
  <c r="H72" i="4"/>
  <c r="G72" i="4"/>
  <c r="F72" i="4"/>
  <c r="E72" i="4"/>
  <c r="D72" i="4"/>
  <c r="C72" i="4"/>
  <c r="N71" i="4"/>
  <c r="M71" i="4"/>
  <c r="L71" i="4"/>
  <c r="K71" i="4"/>
  <c r="J71" i="4"/>
  <c r="I71" i="4"/>
  <c r="H71" i="4"/>
  <c r="G71" i="4"/>
  <c r="F71" i="4"/>
  <c r="E71" i="4"/>
  <c r="D71" i="4"/>
  <c r="C71" i="4"/>
  <c r="O70" i="4"/>
  <c r="N70" i="4"/>
  <c r="M70" i="4"/>
  <c r="L70" i="4"/>
  <c r="K70" i="4"/>
  <c r="J70" i="4"/>
  <c r="I70" i="4"/>
  <c r="H70" i="4"/>
  <c r="G70" i="4"/>
  <c r="F70" i="4"/>
  <c r="E70" i="4"/>
  <c r="D70" i="4"/>
  <c r="C70" i="4"/>
  <c r="G5" i="3"/>
  <c r="H5" i="3" s="1"/>
  <c r="O44" i="4"/>
  <c r="N44" i="4"/>
  <c r="M44" i="4"/>
  <c r="L44" i="4"/>
  <c r="K44" i="4"/>
  <c r="J44" i="4"/>
  <c r="I44" i="4"/>
  <c r="H44" i="4"/>
  <c r="G44" i="4"/>
  <c r="F44" i="4"/>
  <c r="E44" i="4"/>
  <c r="D44" i="4"/>
  <c r="C44" i="4"/>
  <c r="O43" i="4"/>
  <c r="N43" i="4"/>
  <c r="M43" i="4"/>
  <c r="L43" i="4"/>
  <c r="K43" i="4"/>
  <c r="J43" i="4"/>
  <c r="I43" i="4"/>
  <c r="H43" i="4"/>
  <c r="G43" i="4"/>
  <c r="F43" i="4"/>
  <c r="E43" i="4"/>
  <c r="D43" i="4"/>
  <c r="C43" i="4"/>
  <c r="O42" i="4"/>
  <c r="N42" i="4"/>
  <c r="M42" i="4"/>
  <c r="L42" i="4"/>
  <c r="K42" i="4"/>
  <c r="J42" i="4"/>
  <c r="I42" i="4"/>
  <c r="H42" i="4"/>
  <c r="G42" i="4"/>
  <c r="F42" i="4"/>
  <c r="E42" i="4"/>
  <c r="D42" i="4"/>
  <c r="C42" i="4"/>
  <c r="O41" i="4"/>
  <c r="N41" i="4"/>
  <c r="M41" i="4"/>
  <c r="L41" i="4"/>
  <c r="K41" i="4"/>
  <c r="J41" i="4"/>
  <c r="I41" i="4"/>
  <c r="H41" i="4"/>
  <c r="G41" i="4"/>
  <c r="F41" i="4"/>
  <c r="E41" i="4"/>
  <c r="D41" i="4"/>
  <c r="C41" i="4"/>
  <c r="O40" i="4"/>
  <c r="N40" i="4"/>
  <c r="M40" i="4"/>
  <c r="L40" i="4"/>
  <c r="K40" i="4"/>
  <c r="J40" i="4"/>
  <c r="I40" i="4"/>
  <c r="H40" i="4"/>
  <c r="G40" i="4"/>
  <c r="F40" i="4"/>
  <c r="E40" i="4"/>
  <c r="D40" i="4"/>
  <c r="C40" i="4"/>
  <c r="O39" i="4"/>
  <c r="N39" i="4"/>
  <c r="M39" i="4"/>
  <c r="L39" i="4"/>
  <c r="K39" i="4"/>
  <c r="J39" i="4"/>
  <c r="I39" i="4"/>
  <c r="H39" i="4"/>
  <c r="G39" i="4"/>
  <c r="F39" i="4"/>
  <c r="E39" i="4"/>
  <c r="D39" i="4"/>
  <c r="C39" i="4"/>
  <c r="O35" i="4"/>
  <c r="N35" i="4"/>
  <c r="M35" i="4"/>
  <c r="L35" i="4"/>
  <c r="K35" i="4"/>
  <c r="J35" i="4"/>
  <c r="I35" i="4"/>
  <c r="H35" i="4"/>
  <c r="G35" i="4"/>
  <c r="F35" i="4"/>
  <c r="E35" i="4"/>
  <c r="D35" i="4"/>
  <c r="C35" i="4"/>
  <c r="O34" i="4"/>
  <c r="N34" i="4"/>
  <c r="M34" i="4"/>
  <c r="L34" i="4"/>
  <c r="K34" i="4"/>
  <c r="J34" i="4"/>
  <c r="I34" i="4"/>
  <c r="H34" i="4"/>
  <c r="G34" i="4"/>
  <c r="F34" i="4"/>
  <c r="E34" i="4"/>
  <c r="D34" i="4"/>
  <c r="C34" i="4"/>
  <c r="O33" i="4"/>
  <c r="N33" i="4"/>
  <c r="M33" i="4"/>
  <c r="L33" i="4"/>
  <c r="K33" i="4"/>
  <c r="J33" i="4"/>
  <c r="I33" i="4"/>
  <c r="H33" i="4"/>
  <c r="G33" i="4"/>
  <c r="F33" i="4"/>
  <c r="E33" i="4"/>
  <c r="D33" i="4"/>
  <c r="C33" i="4"/>
  <c r="O32" i="4"/>
  <c r="N32" i="4"/>
  <c r="M32" i="4"/>
  <c r="L32" i="4"/>
  <c r="K32" i="4"/>
  <c r="J32" i="4"/>
  <c r="I32" i="4"/>
  <c r="H32" i="4"/>
  <c r="G32" i="4"/>
  <c r="F32" i="4"/>
  <c r="E32" i="4"/>
  <c r="D32" i="4"/>
  <c r="C32" i="4"/>
  <c r="O31" i="4"/>
  <c r="N31" i="4"/>
  <c r="M31" i="4"/>
  <c r="L31" i="4"/>
  <c r="K31" i="4"/>
  <c r="J31" i="4"/>
  <c r="I31" i="4"/>
  <c r="H31" i="4"/>
  <c r="G31" i="4"/>
  <c r="F31" i="4"/>
  <c r="E31" i="4"/>
  <c r="D31" i="4"/>
  <c r="C31" i="4"/>
  <c r="O30" i="4"/>
  <c r="N30" i="4"/>
  <c r="M30" i="4"/>
  <c r="L30" i="4"/>
  <c r="K30" i="4"/>
  <c r="J30" i="4"/>
  <c r="I30" i="4"/>
  <c r="H30" i="4"/>
  <c r="G30" i="4"/>
  <c r="F30" i="4"/>
  <c r="E30" i="4"/>
  <c r="D30" i="4"/>
  <c r="C30" i="4"/>
  <c r="G7" i="3"/>
  <c r="G6" i="3"/>
  <c r="H6" i="3" s="1"/>
  <c r="G9" i="3"/>
  <c r="J8" i="3"/>
  <c r="J5" i="3"/>
  <c r="J3" i="3"/>
  <c r="H40" i="3"/>
  <c r="G40" i="3"/>
  <c r="C40" i="3"/>
  <c r="B40" i="3"/>
  <c r="E31" i="3"/>
  <c r="D31" i="3"/>
  <c r="E10" i="3"/>
  <c r="D10" i="3"/>
  <c r="C10" i="3"/>
  <c r="B10" i="3"/>
  <c r="H8" i="3"/>
  <c r="R344" i="7" l="1"/>
  <c r="R197" i="7"/>
  <c r="R148" i="7"/>
  <c r="R99" i="7"/>
  <c r="R197" i="6"/>
  <c r="R148" i="6"/>
  <c r="R99" i="6"/>
  <c r="R247" i="6" s="1"/>
  <c r="D25" i="5" a="1"/>
  <c r="D25" i="5" s="1"/>
  <c r="D41" i="5" a="1"/>
  <c r="D41" i="5" s="1"/>
  <c r="D33" i="5" a="1"/>
  <c r="D33" i="5" s="1"/>
  <c r="D5" i="5" a="1"/>
  <c r="D5" i="5" s="1"/>
  <c r="D37" i="5" a="1"/>
  <c r="D37" i="5" s="1"/>
  <c r="D21" i="5" a="1"/>
  <c r="D21" i="5" s="1"/>
  <c r="D46" i="5" a="1"/>
  <c r="D46" i="5" s="1"/>
  <c r="Q50" i="7"/>
  <c r="Q345" i="7" s="1"/>
  <c r="H3" i="3"/>
  <c r="D13" i="5" a="1"/>
  <c r="D13" i="5" s="1"/>
  <c r="D29" i="5" a="1"/>
  <c r="D29" i="5" s="1"/>
  <c r="D45" i="5" a="1"/>
  <c r="D45" i="5" s="1"/>
  <c r="D17" i="5" a="1"/>
  <c r="D17" i="5" s="1"/>
  <c r="D49" i="5" a="1"/>
  <c r="D49" i="5" s="1"/>
  <c r="R50" i="7"/>
  <c r="R345" i="7" s="1"/>
  <c r="Q50" i="6"/>
  <c r="Q99" i="6"/>
  <c r="Q148" i="6"/>
  <c r="Q197" i="6"/>
  <c r="Q246" i="6"/>
  <c r="I6" i="3"/>
  <c r="D10" i="5" a="1"/>
  <c r="D10" i="5" s="1"/>
  <c r="D18" i="5" a="1"/>
  <c r="D18" i="5" s="1"/>
  <c r="D26" i="5" a="1"/>
  <c r="D26" i="5" s="1"/>
  <c r="D7" i="5" a="1"/>
  <c r="D7" i="5" s="1"/>
  <c r="D11" i="5" a="1"/>
  <c r="D11" i="5" s="1"/>
  <c r="D15" i="5" a="1"/>
  <c r="D15" i="5" s="1"/>
  <c r="D19" i="5" a="1"/>
  <c r="D19" i="5" s="1"/>
  <c r="D23" i="5" a="1"/>
  <c r="D23" i="5" s="1"/>
  <c r="D27" i="5" a="1"/>
  <c r="D27" i="5" s="1"/>
  <c r="D31" i="5" a="1"/>
  <c r="D31" i="5" s="1"/>
  <c r="D35" i="5" a="1"/>
  <c r="D35" i="5" s="1"/>
  <c r="D39" i="5" a="1"/>
  <c r="D39" i="5" s="1"/>
  <c r="D43" i="5" a="1"/>
  <c r="D43" i="5" s="1"/>
  <c r="D47" i="5" a="1"/>
  <c r="D47" i="5" s="1"/>
  <c r="D2" i="5" a="1"/>
  <c r="D2" i="5" s="1"/>
  <c r="D3" i="5" a="1"/>
  <c r="D3" i="5" s="1"/>
  <c r="D4" i="5" a="1"/>
  <c r="D4" i="5" s="1"/>
  <c r="D8" i="5" a="1"/>
  <c r="D8" i="5" s="1"/>
  <c r="D12" i="5" a="1"/>
  <c r="D12" i="5" s="1"/>
  <c r="D16" i="5" a="1"/>
  <c r="D16" i="5" s="1"/>
  <c r="D20" i="5" a="1"/>
  <c r="D20" i="5" s="1"/>
  <c r="D24" i="5" a="1"/>
  <c r="D24" i="5" s="1"/>
  <c r="D28" i="5" a="1"/>
  <c r="D28" i="5" s="1"/>
  <c r="D32" i="5" a="1"/>
  <c r="D32" i="5" s="1"/>
  <c r="D36" i="5" a="1"/>
  <c r="D36" i="5" s="1"/>
  <c r="D40" i="5" a="1"/>
  <c r="D40" i="5" s="1"/>
  <c r="D44" i="5" a="1"/>
  <c r="D44" i="5" s="1"/>
  <c r="D48" i="5" a="1"/>
  <c r="D48" i="5" s="1"/>
  <c r="D6" i="5" a="1"/>
  <c r="D6" i="5" s="1"/>
  <c r="D14" i="5" a="1"/>
  <c r="D14" i="5" s="1"/>
  <c r="D22" i="5" a="1"/>
  <c r="D22" i="5" s="1"/>
  <c r="D30" i="5" a="1"/>
  <c r="D30" i="5" s="1"/>
  <c r="D34" i="5" a="1"/>
  <c r="D34" i="5" s="1"/>
  <c r="D38" i="5" a="1"/>
  <c r="D38" i="5" s="1"/>
  <c r="D42" i="5" a="1"/>
  <c r="D42" i="5" s="1"/>
  <c r="I9" i="3"/>
  <c r="J9" i="3" s="1"/>
  <c r="H9" i="3"/>
  <c r="I7" i="3"/>
  <c r="H7" i="3"/>
  <c r="Q247" i="6" l="1"/>
  <c r="J10" i="3"/>
  <c r="D23" i="3" s="1"/>
  <c r="E23" i="3" s="1"/>
  <c r="D24" i="3"/>
  <c r="I10" i="3"/>
  <c r="H10" i="3"/>
  <c r="G17" i="3" l="1"/>
  <c r="H17" i="3" s="1"/>
  <c r="F24" i="3"/>
  <c r="H24" i="3" s="1"/>
  <c r="E24" i="3"/>
  <c r="G24" i="3" s="1"/>
  <c r="G16" i="3"/>
  <c r="H16" i="3" s="1"/>
  <c r="G23" i="3"/>
  <c r="F23" i="3"/>
  <c r="E25" i="3" l="1"/>
  <c r="G25" i="3"/>
  <c r="F31" i="3" s="1"/>
  <c r="G41" i="3" s="1"/>
  <c r="G42" i="3" s="1"/>
  <c r="G43" i="3" s="1"/>
  <c r="H23" i="3"/>
  <c r="H25" i="3" s="1"/>
  <c r="G31" i="3" s="1"/>
  <c r="H41" i="3" s="1"/>
  <c r="H42" i="3" s="1"/>
  <c r="H43" i="3" s="1"/>
  <c r="F25" i="3"/>
  <c r="I31" i="3" l="1"/>
  <c r="K31" i="3" s="1"/>
  <c r="K35" i="3" s="1"/>
  <c r="G35" i="3"/>
  <c r="C42" i="3" s="1"/>
  <c r="C43" i="3" s="1"/>
  <c r="C45" i="3" s="1"/>
  <c r="C48" i="3" s="1"/>
  <c r="H31" i="3"/>
  <c r="J31" i="3" s="1"/>
  <c r="J35" i="3" s="1"/>
  <c r="F35" i="3"/>
  <c r="B42" i="3" s="1"/>
  <c r="B43" i="3" s="1"/>
  <c r="B45" i="3" s="1"/>
  <c r="B48" i="3" s="1"/>
</calcChain>
</file>

<file path=xl/sharedStrings.xml><?xml version="1.0" encoding="utf-8"?>
<sst xmlns="http://schemas.openxmlformats.org/spreadsheetml/2006/main" count="5270" uniqueCount="273">
  <si>
    <t>NOx</t>
  </si>
  <si>
    <t>SO2</t>
  </si>
  <si>
    <t>AECC - Carl E Bailey Generating Sta Total</t>
  </si>
  <si>
    <t>Carl Bailey</t>
  </si>
  <si>
    <t>DOMTAR INDUSTRIES INC-ASHDOWN MILL Total</t>
  </si>
  <si>
    <t>Entergy Arkansas - Lake Catherine Total</t>
  </si>
  <si>
    <t>ENTERGY ARK-INDEPENDENCE Total</t>
  </si>
  <si>
    <t>Independence</t>
  </si>
  <si>
    <t>ENTERGY ARK-WHITE BLUFF Total</t>
  </si>
  <si>
    <t>White Bluff</t>
  </si>
  <si>
    <t>JOHN L MCCLELLAN GENERATING STATION Total</t>
  </si>
  <si>
    <t>McClellan</t>
  </si>
  <si>
    <t>SWEPCO-FLINT CREEK POWER PLANT Total</t>
  </si>
  <si>
    <t>Flint Creek Power Plant</t>
  </si>
  <si>
    <t>Grand Total</t>
  </si>
  <si>
    <t>2018 RPG</t>
  </si>
  <si>
    <t>SourceName</t>
  </si>
  <si>
    <t>CACR1</t>
  </si>
  <si>
    <t>UPBU1</t>
  </si>
  <si>
    <t>SO4</t>
  </si>
  <si>
    <t>Lake Catherine</t>
  </si>
  <si>
    <t>DATE</t>
  </si>
  <si>
    <t>DAY_OF_WK</t>
  </si>
  <si>
    <t>01/04/2002</t>
  </si>
  <si>
    <t>Friday</t>
  </si>
  <si>
    <t>Tuesday</t>
  </si>
  <si>
    <t>Sunday</t>
  </si>
  <si>
    <t>01/05/2002</t>
  </si>
  <si>
    <t>Saturday</t>
  </si>
  <si>
    <t>Wednesday</t>
  </si>
  <si>
    <t>sunday</t>
  </si>
  <si>
    <t>01/06/2002</t>
  </si>
  <si>
    <t>Thursday</t>
  </si>
  <si>
    <t>01/07/2002</t>
  </si>
  <si>
    <t>Weekday</t>
  </si>
  <si>
    <t>02/02/2002</t>
  </si>
  <si>
    <t>02/03/2002</t>
  </si>
  <si>
    <t>02/04/2002</t>
  </si>
  <si>
    <t>Monday</t>
  </si>
  <si>
    <t>02/05/2002</t>
  </si>
  <si>
    <t>03/02/2002</t>
  </si>
  <si>
    <t>03/03/2002</t>
  </si>
  <si>
    <t>03/04/2002</t>
  </si>
  <si>
    <t>03/05/2002</t>
  </si>
  <si>
    <t>04/02/2002</t>
  </si>
  <si>
    <t>04/06/2002</t>
  </si>
  <si>
    <t>04/07/2002</t>
  </si>
  <si>
    <t>04/08/2002</t>
  </si>
  <si>
    <t>05/04/2002</t>
  </si>
  <si>
    <t>05/05/2002</t>
  </si>
  <si>
    <t>05/06/2002</t>
  </si>
  <si>
    <t>05/07/2002</t>
  </si>
  <si>
    <t>06/03/2002</t>
  </si>
  <si>
    <t>06/04/2002</t>
  </si>
  <si>
    <t>06/08/2002</t>
  </si>
  <si>
    <t>06/09/2002</t>
  </si>
  <si>
    <t>07/03/2002</t>
  </si>
  <si>
    <t>07/06/2002</t>
  </si>
  <si>
    <t>07/07/2002</t>
  </si>
  <si>
    <t>07/08/2002</t>
  </si>
  <si>
    <t>08/03/2002</t>
  </si>
  <si>
    <t>08/04/2002</t>
  </si>
  <si>
    <t>08/05/2002</t>
  </si>
  <si>
    <t>08/06/2002</t>
  </si>
  <si>
    <t>09/07/2002</t>
  </si>
  <si>
    <t>09/08/2002</t>
  </si>
  <si>
    <t>09/09/2002</t>
  </si>
  <si>
    <t>09/10/2002</t>
  </si>
  <si>
    <t>10/05/2002</t>
  </si>
  <si>
    <t>10/06/2002</t>
  </si>
  <si>
    <t>10/07/2002</t>
  </si>
  <si>
    <t>10/08/2002</t>
  </si>
  <si>
    <t>11/02/2002</t>
  </si>
  <si>
    <t>11/03/2002</t>
  </si>
  <si>
    <t>11/04/2002</t>
  </si>
  <si>
    <t>11/05/2002</t>
  </si>
  <si>
    <t>12/07/2002</t>
  </si>
  <si>
    <t>12/08/2002</t>
  </si>
  <si>
    <t>12/09/2002</t>
  </si>
  <si>
    <t>12/10/2002</t>
  </si>
  <si>
    <t>FIPSST</t>
  </si>
  <si>
    <t>FIPSCNTY</t>
  </si>
  <si>
    <t>STATE</t>
  </si>
  <si>
    <t>PLANT_ID</t>
  </si>
  <si>
    <t>PLT_NAME</t>
  </si>
  <si>
    <t>CO_18_TPD</t>
  </si>
  <si>
    <t>NOX_18_TPD</t>
  </si>
  <si>
    <t>SO2_18_TPD</t>
  </si>
  <si>
    <t>VOC_18_TPD</t>
  </si>
  <si>
    <t>PM25_18_TPD</t>
  </si>
  <si>
    <t>PM10_18_TPD</t>
  </si>
  <si>
    <t>PEC_18_TPD</t>
  </si>
  <si>
    <t>NH3_18_TPD</t>
  </si>
  <si>
    <t>05</t>
  </si>
  <si>
    <t>081</t>
  </si>
  <si>
    <t>Arkansas</t>
  </si>
  <si>
    <t>0508100002</t>
  </si>
  <si>
    <t>DOMTAR INDUSTRIES INC-ASHDOWN MILL</t>
  </si>
  <si>
    <t>059</t>
  </si>
  <si>
    <t>063</t>
  </si>
  <si>
    <t>0506300042</t>
  </si>
  <si>
    <t>ENTERGY ARK-INDEPENDENCE</t>
  </si>
  <si>
    <t>069</t>
  </si>
  <si>
    <t>0506900110</t>
  </si>
  <si>
    <t>ENTERGY ARK-WHITE BLUFF</t>
  </si>
  <si>
    <t>103</t>
  </si>
  <si>
    <t>0510300055</t>
  </si>
  <si>
    <t>JOHN L MCCLELLAN GENERATING STATION</t>
  </si>
  <si>
    <t>007</t>
  </si>
  <si>
    <t>0500700107</t>
  </si>
  <si>
    <t>SWEPCO-FLINT CREEK POWER PLANT</t>
  </si>
  <si>
    <t>CO_02_TPD</t>
  </si>
  <si>
    <t>NOX_02_TPD</t>
  </si>
  <si>
    <t>SO2_02_TPD</t>
  </si>
  <si>
    <t>VOC_02_TPD</t>
  </si>
  <si>
    <t>PM25_02_TPD</t>
  </si>
  <si>
    <t>PM10_02_TPD</t>
  </si>
  <si>
    <t>NH3_02_TPD</t>
  </si>
  <si>
    <t>147</t>
  </si>
  <si>
    <t>0514700024</t>
  </si>
  <si>
    <t>AECC - Carl E Bailey Generating Sta</t>
  </si>
  <si>
    <t>0505900011</t>
  </si>
  <si>
    <t>Entergy Arkansas - Lake Catherine</t>
  </si>
  <si>
    <t>Scaling factor</t>
  </si>
  <si>
    <t>Scaling Factor</t>
  </si>
  <si>
    <r>
      <t>2002 CENRAP</t>
    </r>
    <r>
      <rPr>
        <b/>
        <vertAlign val="superscript"/>
        <sz val="11"/>
        <color theme="1"/>
        <rFont val="Calibri"/>
        <family val="2"/>
        <scheme val="minor"/>
      </rPr>
      <t>1</t>
    </r>
  </si>
  <si>
    <r>
      <t>2018 CENRAP</t>
    </r>
    <r>
      <rPr>
        <b/>
        <vertAlign val="superscript"/>
        <sz val="11"/>
        <color theme="1"/>
        <rFont val="Calibri"/>
        <family val="2"/>
        <scheme val="minor"/>
      </rPr>
      <t>1</t>
    </r>
  </si>
  <si>
    <t>SO2 (tpy)</t>
  </si>
  <si>
    <t>NOx (tpy)</t>
  </si>
  <si>
    <t>Heat input (MMBtu/yr)</t>
  </si>
  <si>
    <t>SO2 Rate (lb/MMBtu)</t>
  </si>
  <si>
    <t>NOx rate (lb/MMBtu)</t>
  </si>
  <si>
    <t xml:space="preserve">unit 1 </t>
  </si>
  <si>
    <t>unit 2</t>
  </si>
  <si>
    <t>unit 3</t>
  </si>
  <si>
    <t>unit 4</t>
  </si>
  <si>
    <t>HI (MMBtu/yr)</t>
  </si>
  <si>
    <t>SO2 rate  (lb/MMBtu)</t>
  </si>
  <si>
    <t>#ofday type per month</t>
  </si>
  <si>
    <t>note</t>
  </si>
  <si>
    <t>holiday/Sunday</t>
  </si>
  <si>
    <t xml:space="preserve">2002 CENRAP EI - Facility annual emissions estimated from daily emission values for Monday, Weekday, Sat, and Sun for each month from Pechan CENRAP EI Summary Project_Final Aug 2007.mdb </t>
  </si>
  <si>
    <t xml:space="preserve">2018 CENRAP EI - Facility annual emissions estimated from daily emission values for Monday, Weekday, Sat, and Sun for each month from Pechan CENRAP EI Summary Project_Final Aug 2007.mdb </t>
  </si>
  <si>
    <t>DAYSoftheWK - Calculates the number of Mondays, weekdays, saturdays, and Sundays for each month needed to estimate annual emissions for representative EI data.  See CENRAP TSD Section 2 for additional information</t>
  </si>
  <si>
    <t xml:space="preserve">Description of worksheets - </t>
  </si>
  <si>
    <t xml:space="preserve">Description of Methodology - </t>
  </si>
  <si>
    <t>2) Total extinction at each Arkansas Class I area from 2018 CENRAP CAMx modeling is adjusted to reflect the scaled down contributions from sulfate and nitrate</t>
  </si>
  <si>
    <t>3) Percent reduction in total extinction between scaled value and modeled  2018 CENRAP CAMx value is calculated</t>
  </si>
  <si>
    <t>5) Total extinction is converted to dv</t>
  </si>
  <si>
    <t>Reduction in Arkansas point source extinction</t>
  </si>
  <si>
    <t>Facility</t>
  </si>
  <si>
    <t>rayleigh scattering</t>
  </si>
  <si>
    <t>visibility impairment</t>
  </si>
  <si>
    <t>2018 CENRAP CAMx modeled extinction (1/Mm)</t>
  </si>
  <si>
    <t>Total Reduction in extiction due to FIP controls</t>
  </si>
  <si>
    <t>Total</t>
  </si>
  <si>
    <t>2018 Scaled  impairment (dv)</t>
  </si>
  <si>
    <t>2018 CENRAP CAMx  impairment (dv)</t>
  </si>
  <si>
    <t>Scaled 2018 CAMx modeled extinction (1/Mm)</t>
  </si>
  <si>
    <t>2018 CENRAP CMAQ modeled RPG (dv)</t>
  </si>
  <si>
    <t>2018 CENRAP CMAQ modeled RPG (extinction, 1/Mm)</t>
  </si>
  <si>
    <t>Reduce 2018 CMAQ RPG extinction by same percentage as calculated above for CAMx model results</t>
  </si>
  <si>
    <t>Adjusted RPGs</t>
  </si>
  <si>
    <t>Natural Conditions (1/Mm)</t>
  </si>
  <si>
    <t>Delta dv</t>
  </si>
  <si>
    <t>Estimated 2018 RPG Adjusting 2018 CENRAP CMAQ modeled RPG</t>
  </si>
  <si>
    <t>NC-II average Natural Conditions (dv)</t>
  </si>
  <si>
    <r>
      <t>2018 CENRAP Arkansas Point Source Emissions (tpy)</t>
    </r>
    <r>
      <rPr>
        <vertAlign val="superscript"/>
        <sz val="12"/>
        <color theme="1"/>
        <rFont val="Times New Roman"/>
        <family val="1"/>
      </rPr>
      <t>3</t>
    </r>
  </si>
  <si>
    <r>
      <rPr>
        <vertAlign val="superscript"/>
        <sz val="11"/>
        <color theme="1"/>
        <rFont val="Calibri"/>
        <family val="2"/>
        <scheme val="minor"/>
      </rPr>
      <t xml:space="preserve">3 </t>
    </r>
    <r>
      <rPr>
        <sz val="11"/>
        <color theme="1"/>
        <rFont val="Calibri"/>
        <family val="2"/>
        <scheme val="minor"/>
      </rPr>
      <t>source category emissions from CENRAP-EI-SUMMARY-080107wv_c6e.zip</t>
    </r>
  </si>
  <si>
    <r>
      <t>2018 CENRAP extinction due to Arkansas point source from 2018 CENRAP PSAT</t>
    </r>
    <r>
      <rPr>
        <b/>
        <vertAlign val="superscript"/>
        <sz val="11"/>
        <color theme="1"/>
        <rFont val="Calibri"/>
        <family val="2"/>
        <scheme val="minor"/>
      </rPr>
      <t>4</t>
    </r>
  </si>
  <si>
    <r>
      <rPr>
        <vertAlign val="superscript"/>
        <sz val="11"/>
        <color theme="1"/>
        <rFont val="Calibri"/>
        <family val="2"/>
        <scheme val="minor"/>
      </rPr>
      <t>4</t>
    </r>
    <r>
      <rPr>
        <sz val="11"/>
        <color theme="1"/>
        <rFont val="Calibri"/>
        <family val="2"/>
        <scheme val="minor"/>
      </rPr>
      <t>CENRAP-PSAT-Tool-ENVIRON-Aug27-2007.mdb</t>
    </r>
  </si>
  <si>
    <t>4) Calculated percentage reduction is appled to 2018 CENRAP CMAQ calculated extinction (CENRAP TSD)</t>
  </si>
  <si>
    <t>2018 - Calculations for 2018 RPG based on scaling Arkansas sulfate and nitrate point source impacts from CAMx PSAt modeling results by change in emissions due to controls in place in 2018</t>
  </si>
  <si>
    <t>2018 control level</t>
  </si>
  <si>
    <t>1) 2018 CENRAP CAMx PSAT results for Arkansas point sources for sulfate and nitrate at each Arkansas Class I area from CENRAP-PSAT-Tool-ENVIRON-Aug27-2007.mdb are scaled by the ratios of (2018 CENRAP Arkansas point source emissions minus reduction due to  FIP controls required by end of 2018) divided by 2018 CENRAP Arkansas point source emissions for SO2 and NOx</t>
  </si>
  <si>
    <r>
      <rPr>
        <b/>
        <sz val="11"/>
        <color theme="1"/>
        <rFont val="Calibri"/>
        <family val="2"/>
        <scheme val="minor"/>
      </rPr>
      <t>NOx (TPY</t>
    </r>
    <r>
      <rPr>
        <sz val="11"/>
        <color theme="1"/>
        <rFont val="Calibri"/>
        <family val="2"/>
        <scheme val="minor"/>
      </rPr>
      <t>)</t>
    </r>
  </si>
  <si>
    <t>2014-2016 average</t>
  </si>
  <si>
    <t>average annual heat input 2014-2016</t>
  </si>
  <si>
    <t xml:space="preserve">SO2 and NOx 2014-2016 annual average </t>
  </si>
  <si>
    <t>CSAPR</t>
  </si>
  <si>
    <t>0.06 lb/MMBtu SO2,  CSAPR</t>
  </si>
  <si>
    <t>2014-2016 emissions</t>
  </si>
  <si>
    <t>SIP emission reduction</t>
  </si>
  <si>
    <t>See CSAPR Sheet</t>
  </si>
  <si>
    <t>All emissions estimates are in tons.</t>
  </si>
  <si>
    <t xml:space="preserve"> lb/MMBTU</t>
  </si>
  <si>
    <t>2</t>
  </si>
  <si>
    <t>lb/MMBTU</t>
  </si>
  <si>
    <t>1</t>
  </si>
  <si>
    <t>CTG-8</t>
  </si>
  <si>
    <t>Union Power Station</t>
  </si>
  <si>
    <t>CTG-7</t>
  </si>
  <si>
    <t>CTG-6</t>
  </si>
  <si>
    <t>CTG-5</t>
  </si>
  <si>
    <t>CTG-4</t>
  </si>
  <si>
    <t>CTG-3</t>
  </si>
  <si>
    <t>CTG-2</t>
  </si>
  <si>
    <t>CTG-1</t>
  </si>
  <si>
    <t>Thomas Fitzhugh</t>
  </si>
  <si>
    <t>Robert E Ritchie</t>
  </si>
  <si>
    <t>Plum Point Energy Station</t>
  </si>
  <si>
    <t>CT-1</t>
  </si>
  <si>
    <t>Pine Bluff Energy Center</t>
  </si>
  <si>
    <t>G7</t>
  </si>
  <si>
    <t>Oswald Generating Station</t>
  </si>
  <si>
    <t>G6</t>
  </si>
  <si>
    <t>G5</t>
  </si>
  <si>
    <t>G4</t>
  </si>
  <si>
    <t>G3</t>
  </si>
  <si>
    <t>G2</t>
  </si>
  <si>
    <t>G1</t>
  </si>
  <si>
    <t>01</t>
  </si>
  <si>
    <t>4</t>
  </si>
  <si>
    <t>3</t>
  </si>
  <si>
    <t>SN-01</t>
  </si>
  <si>
    <t>John W. Turk Jr. Power Plant</t>
  </si>
  <si>
    <t>SN-02</t>
  </si>
  <si>
    <t>Hot Spring Power Co., LLC</t>
  </si>
  <si>
    <t>CT-2</t>
  </si>
  <si>
    <t>Hot Spring  Energy Facility</t>
  </si>
  <si>
    <t>Harvey Couch</t>
  </si>
  <si>
    <t>Harry D. Mattison Power Plant</t>
  </si>
  <si>
    <t>Hamilton Moses</t>
  </si>
  <si>
    <t>CT1</t>
  </si>
  <si>
    <t>Fulton</t>
  </si>
  <si>
    <t>Dell Power Plant</t>
  </si>
  <si>
    <t>SN07</t>
  </si>
  <si>
    <t>City Water &amp; Light - City of Jonesboro</t>
  </si>
  <si>
    <t>SN06</t>
  </si>
  <si>
    <t>SN04</t>
  </si>
  <si>
    <t>Cecil Lynch</t>
  </si>
  <si>
    <t>No controls</t>
  </si>
  <si>
    <t>∆ 2016 ozone season emissions and BART</t>
  </si>
  <si>
    <t xml:space="preserve">Anticipated NOx emissions from BART/RPG controls </t>
  </si>
  <si>
    <t>Hrs Operated or MMBTU during 2016 Ozone Season</t>
  </si>
  <si>
    <t>Unit</t>
  </si>
  <si>
    <t>FIP Emission Rate</t>
  </si>
  <si>
    <t xml:space="preserve">CSAPR NOx Allocation 2018 and Beyond (Ozone Season) </t>
  </si>
  <si>
    <t>CSAPR NOx Allocation 2017 (Ozone Season)</t>
  </si>
  <si>
    <t>Boiler ID</t>
  </si>
  <si>
    <t>ORIS ID</t>
  </si>
  <si>
    <t>State</t>
  </si>
  <si>
    <t>Plant Name</t>
  </si>
  <si>
    <t>AR</t>
  </si>
  <si>
    <t>Magnet Cove Generating Station</t>
  </si>
  <si>
    <t xml:space="preserve"> NOx (tons)</t>
  </si>
  <si>
    <t xml:space="preserve"> Year</t>
  </si>
  <si>
    <t xml:space="preserve"> Facility ID (ORISPL)</t>
  </si>
  <si>
    <t xml:space="preserve"> Facility Name</t>
  </si>
  <si>
    <t>AMPD   Average 2014-2016 Emissions (Ozone Season)</t>
  </si>
  <si>
    <t>∆ 2014-2016 emissions and 2017 budget (Ozone Season)</t>
  </si>
  <si>
    <t>∆ 2014-2016 emissions and 2018 budget (Ozone Season)</t>
  </si>
  <si>
    <t xml:space="preserve"> Unit ID</t>
  </si>
  <si>
    <t xml:space="preserve">2016 Annual and Ozone Season NOx emissions were obtained from the Air Markets Program Database Query Tool. CSAPR allocations were obtained from the EPA Unit-level Allocations and Underlying Data for the CSAPR Update for the 2008 Ozone NAAQS Spreadsheet.  </t>
  </si>
  <si>
    <r>
      <rPr>
        <vertAlign val="superscript"/>
        <sz val="11"/>
        <color theme="1"/>
        <rFont val="Calibri"/>
        <family val="2"/>
        <scheme val="minor"/>
      </rPr>
      <t>1</t>
    </r>
    <r>
      <rPr>
        <sz val="11"/>
        <color theme="1"/>
        <rFont val="Calibri"/>
        <family val="2"/>
        <scheme val="minor"/>
      </rPr>
      <t>Facility annual emissions calculated from daily emission values for Monday, Weekday, Sat, and Sun for each month from Pechan CENRAP EI Summary Project_Final Aug 2007.mdb (see 2002 CENRAP EI, 2018 CENRAP EI and DAYSoftheWK worksheets)</t>
    </r>
  </si>
  <si>
    <t xml:space="preserve">SIP Emission reductions </t>
  </si>
  <si>
    <t xml:space="preserve">SIP Scaled 2018  extinction due to Arkansas point source </t>
  </si>
  <si>
    <t>Delta dv from SIP controls (2018 CAMx Modeled and Scaled Impairment (dv))</t>
  </si>
  <si>
    <t>Estimated delta dv at natural background due to SIP</t>
  </si>
  <si>
    <t>Delta dv from SIP controls (2018 CMAQ Modeled and Scaled Impairment (dv))</t>
  </si>
  <si>
    <t>NC plus extinction from SIP controls (dv)</t>
  </si>
  <si>
    <t>NC plus extinction from SIP controls (1/Mm)</t>
  </si>
  <si>
    <t>Percent Reduction in total extinction from SIP controls (2018 CENRAP CAMx modeled and Scaled extinction)</t>
  </si>
  <si>
    <t>This workbook has been updated to contain the calculations to estimate new RPGs for the 20% worst days for Caney Creek and Upper Buffalo accounting for controls under BART and RP in the proposed SIP.  This workbook and methodology were originally developed by EPA Region 6.</t>
  </si>
  <si>
    <t>2018 - all SIP controls required by 2018 as well as adjustment for additional emissions at AECC Bailey and Lake Catherine based on recent actual emissions</t>
  </si>
  <si>
    <t>EPA CAMD - annual emission inventory data for sources for EGUs subject to EPA's FIP.  Data from EPA Air Markets Program data, available at: http://ampd.epa.gov/ampd/</t>
  </si>
  <si>
    <t xml:space="preserve">CSAPR - Quantification of emission reductions anticipated from CSAPR based on 2017 and 2018 (and beyond) allocations </t>
  </si>
  <si>
    <t>CAMD Unit O3 Season - Ozone season emissions from Arkansas EGUS for 2014 - 2016</t>
  </si>
  <si>
    <r>
      <rPr>
        <vertAlign val="superscript"/>
        <sz val="11"/>
        <color indexed="8"/>
        <rFont val="Calibri"/>
        <family val="2"/>
        <scheme val="minor"/>
      </rPr>
      <t>2</t>
    </r>
    <r>
      <rPr>
        <sz val="11"/>
        <color indexed="8"/>
        <rFont val="Calibri"/>
        <family val="2"/>
        <scheme val="minor"/>
      </rPr>
      <t>Controlled emissions are calculated from BART/RP control emission level and average heat input for Flint Creek.</t>
    </r>
  </si>
  <si>
    <r>
      <t>BART/Alt BART/RP controlled emissions</t>
    </r>
    <r>
      <rPr>
        <b/>
        <vertAlign val="superscript"/>
        <sz val="11"/>
        <color theme="1"/>
        <rFont val="Calibri"/>
        <family val="2"/>
        <scheme val="minor"/>
      </rPr>
      <t>2</t>
    </r>
  </si>
  <si>
    <r>
      <t>DOMTAR INDUSTRIES INC-ASHDOWN MILL Total</t>
    </r>
    <r>
      <rPr>
        <b/>
        <vertAlign val="superscript"/>
        <sz val="11"/>
        <color indexed="8"/>
        <rFont val="Calibri"/>
        <family val="2"/>
        <scheme val="minor"/>
      </rPr>
      <t>3</t>
    </r>
  </si>
  <si>
    <r>
      <rPr>
        <vertAlign val="superscript"/>
        <sz val="11"/>
        <color theme="1"/>
        <rFont val="Calibri"/>
        <family val="2"/>
        <scheme val="minor"/>
      </rPr>
      <t>3</t>
    </r>
    <r>
      <rPr>
        <sz val="11"/>
        <color theme="1"/>
        <rFont val="Calibri"/>
        <family val="2"/>
        <scheme val="minor"/>
      </rPr>
      <t>Emission rates (lb/hr) from BART Alternative Analysis (March 20, 2018) CALPUFF modeling report, Operating Scenario A, extrapolated to tpy using 8760 operating hours</t>
    </r>
  </si>
  <si>
    <t>2018 SIP revision emission limits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</si>
</sst>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
    <numFmt numFmtId="165" formatCode="0.00000"/>
    <numFmt numFmtId="166" formatCode="0.000%"/>
    <numFmt numFmtId="167" formatCode="0.000"/>
    <numFmt numFmtId="168" formatCode="#,##0.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1"/>
      <color indexed="8"/>
      <name val="Calibri"/>
      <family val="2"/>
    </font>
    <font>
      <sz val="11"/>
      <color indexed="8"/>
      <name val="Calibri"/>
      <family val="2"/>
    </font>
    <font>
      <b/>
      <sz val="11"/>
      <color indexed="8"/>
      <name val="Calibri"/>
      <family val="2"/>
      <scheme val="minor"/>
    </font>
    <font>
      <sz val="11"/>
      <color indexed="8"/>
      <name val="Calibri"/>
      <family val="2"/>
      <scheme val="minor"/>
    </font>
    <font>
      <b/>
      <i/>
      <sz val="11"/>
      <color indexed="8"/>
      <name val="Calibri"/>
      <family val="2"/>
      <scheme val="minor"/>
    </font>
    <font>
      <i/>
      <sz val="11"/>
      <color theme="1"/>
      <name val="Calibri"/>
      <family val="2"/>
      <scheme val="minor"/>
    </font>
    <font>
      <sz val="12"/>
      <color theme="1"/>
      <name val="Times New Roman"/>
      <family val="1"/>
    </font>
    <font>
      <b/>
      <vertAlign val="superscript"/>
      <sz val="11"/>
      <color theme="1"/>
      <name val="Calibri"/>
      <family val="2"/>
      <scheme val="minor"/>
    </font>
    <font>
      <vertAlign val="superscript"/>
      <sz val="11"/>
      <color theme="1"/>
      <name val="Calibri"/>
      <family val="2"/>
      <scheme val="minor"/>
    </font>
    <font>
      <b/>
      <i/>
      <sz val="11"/>
      <color theme="1"/>
      <name val="Calibri"/>
      <family val="2"/>
      <scheme val="minor"/>
    </font>
    <font>
      <b/>
      <u/>
      <sz val="11"/>
      <color theme="1"/>
      <name val="Calibri"/>
      <family val="2"/>
      <scheme val="minor"/>
    </font>
    <font>
      <vertAlign val="superscript"/>
      <sz val="11"/>
      <color indexed="8"/>
      <name val="Calibri"/>
      <family val="2"/>
      <scheme val="minor"/>
    </font>
    <font>
      <vertAlign val="superscript"/>
      <sz val="12"/>
      <color theme="1"/>
      <name val="Times New Roman"/>
      <family val="1"/>
    </font>
    <font>
      <sz val="10"/>
      <color indexed="8"/>
      <name val="Times New Roman"/>
      <family val="1"/>
    </font>
    <font>
      <sz val="10"/>
      <color theme="1"/>
      <name val="Times New Roman"/>
      <family val="1"/>
    </font>
    <font>
      <b/>
      <sz val="10"/>
      <color theme="1"/>
      <name val="Times New Roman"/>
      <family val="1"/>
    </font>
    <font>
      <b/>
      <sz val="10"/>
      <color indexed="8"/>
      <name val="Times New Roman"/>
      <family val="1"/>
    </font>
    <font>
      <b/>
      <vertAlign val="superscript"/>
      <sz val="11"/>
      <color indexed="8"/>
      <name val="Calibri"/>
      <family val="2"/>
      <scheme val="minor"/>
    </font>
  </fonts>
  <fills count="4">
    <fill>
      <patternFill patternType="none"/>
    </fill>
    <fill>
      <patternFill patternType="gray125"/>
    </fill>
    <fill>
      <patternFill patternType="solid">
        <fgColor indexed="22"/>
        <bgColor indexed="0"/>
      </patternFill>
    </fill>
    <fill>
      <patternFill patternType="solid">
        <fgColor theme="7" tint="0.59999389629810485"/>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s>
  <cellStyleXfs count="9">
    <xf numFmtId="0" fontId="0" fillId="0" borderId="0"/>
    <xf numFmtId="9" fontId="1" fillId="0" borderId="0" applyFont="0" applyFill="0" applyBorder="0" applyAlignment="0" applyProtection="0"/>
    <xf numFmtId="0" fontId="3" fillId="0" borderId="0"/>
    <xf numFmtId="0" fontId="3" fillId="0" borderId="0"/>
    <xf numFmtId="0" fontId="3" fillId="0" borderId="0"/>
    <xf numFmtId="0" fontId="3" fillId="0" borderId="0"/>
    <xf numFmtId="43" fontId="1" fillId="0" borderId="0" applyFont="0" applyFill="0" applyBorder="0" applyAlignment="0" applyProtection="0"/>
    <xf numFmtId="0" fontId="3" fillId="0" borderId="0"/>
    <xf numFmtId="0" fontId="3" fillId="0" borderId="0"/>
  </cellStyleXfs>
  <cellXfs count="193">
    <xf numFmtId="0" fontId="0" fillId="0" borderId="0" xfId="0"/>
    <xf numFmtId="0" fontId="4" fillId="0" borderId="1" xfId="2" applyFont="1" applyFill="1" applyBorder="1" applyAlignment="1">
      <alignment wrapText="1"/>
    </xf>
    <xf numFmtId="0" fontId="4" fillId="0" borderId="0" xfId="2" applyFont="1" applyFill="1" applyBorder="1" applyAlignment="1">
      <alignment wrapText="1"/>
    </xf>
    <xf numFmtId="0" fontId="5" fillId="0" borderId="1" xfId="4" applyFont="1" applyFill="1" applyBorder="1" applyAlignment="1">
      <alignment wrapText="1"/>
    </xf>
    <xf numFmtId="14" fontId="0" fillId="0" borderId="0" xfId="0" applyNumberFormat="1"/>
    <xf numFmtId="0" fontId="5" fillId="2" borderId="3" xfId="5" applyFont="1" applyFill="1" applyBorder="1" applyAlignment="1">
      <alignment horizontal="center"/>
    </xf>
    <xf numFmtId="0" fontId="5" fillId="2" borderId="4" xfId="5" applyFont="1" applyFill="1" applyBorder="1" applyAlignment="1">
      <alignment horizontal="center"/>
    </xf>
    <xf numFmtId="0" fontId="5" fillId="0" borderId="1" xfId="5" applyFont="1" applyFill="1" applyBorder="1" applyAlignment="1">
      <alignment wrapText="1"/>
    </xf>
    <xf numFmtId="0" fontId="5" fillId="0" borderId="1" xfId="5" applyFont="1" applyFill="1" applyBorder="1" applyAlignment="1">
      <alignment horizontal="right" wrapText="1"/>
    </xf>
    <xf numFmtId="0" fontId="3" fillId="0" borderId="0" xfId="5"/>
    <xf numFmtId="0" fontId="4" fillId="0" borderId="1" xfId="5" applyFont="1" applyFill="1" applyBorder="1" applyAlignment="1">
      <alignment wrapText="1"/>
    </xf>
    <xf numFmtId="0" fontId="5" fillId="0" borderId="0" xfId="5" applyFont="1" applyFill="1" applyBorder="1" applyAlignment="1">
      <alignment wrapText="1"/>
    </xf>
    <xf numFmtId="0" fontId="4" fillId="0" borderId="0" xfId="5" applyFont="1" applyFill="1" applyBorder="1" applyAlignment="1">
      <alignment wrapText="1"/>
    </xf>
    <xf numFmtId="0" fontId="5" fillId="0" borderId="0" xfId="5" applyFont="1" applyFill="1" applyBorder="1" applyAlignment="1">
      <alignment horizontal="right" wrapText="1"/>
    </xf>
    <xf numFmtId="0" fontId="5" fillId="0" borderId="3" xfId="5" applyFont="1" applyFill="1" applyBorder="1" applyAlignment="1">
      <alignment wrapText="1"/>
    </xf>
    <xf numFmtId="0" fontId="5" fillId="0" borderId="3" xfId="5" applyFont="1" applyFill="1" applyBorder="1" applyAlignment="1">
      <alignment horizontal="right" wrapText="1"/>
    </xf>
    <xf numFmtId="0" fontId="3" fillId="0" borderId="3" xfId="5" applyBorder="1"/>
    <xf numFmtId="0" fontId="5" fillId="0" borderId="0" xfId="4" applyFont="1" applyFill="1" applyBorder="1" applyAlignment="1">
      <alignment wrapText="1"/>
    </xf>
    <xf numFmtId="0" fontId="5" fillId="2" borderId="3" xfId="2" applyFont="1" applyFill="1" applyBorder="1" applyAlignment="1">
      <alignment horizontal="center"/>
    </xf>
    <xf numFmtId="0" fontId="5" fillId="2" borderId="5" xfId="2" applyFont="1" applyFill="1" applyBorder="1" applyAlignment="1">
      <alignment horizontal="center"/>
    </xf>
    <xf numFmtId="0" fontId="5" fillId="0" borderId="1" xfId="2" applyFont="1" applyFill="1" applyBorder="1" applyAlignment="1">
      <alignment wrapText="1"/>
    </xf>
    <xf numFmtId="0" fontId="5" fillId="0" borderId="1" xfId="2" applyFont="1" applyFill="1" applyBorder="1" applyAlignment="1">
      <alignment horizontal="right" wrapText="1"/>
    </xf>
    <xf numFmtId="0" fontId="5" fillId="0" borderId="0" xfId="2" applyFont="1" applyFill="1" applyBorder="1" applyAlignment="1">
      <alignment wrapText="1"/>
    </xf>
    <xf numFmtId="0" fontId="5" fillId="0" borderId="0" xfId="2" applyFont="1" applyFill="1" applyBorder="1" applyAlignment="1">
      <alignment horizontal="right"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6" fillId="0" borderId="0" xfId="2" applyFont="1" applyFill="1" applyBorder="1" applyAlignment="1">
      <alignment horizontal="center" vertical="center" wrapText="1"/>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21" xfId="0" applyFont="1" applyBorder="1" applyAlignment="1">
      <alignment horizontal="center" vertical="center" wrapText="1"/>
    </xf>
    <xf numFmtId="0" fontId="0" fillId="0" borderId="23"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6" fillId="0" borderId="30" xfId="2" applyFont="1" applyFill="1" applyBorder="1" applyAlignment="1">
      <alignment horizontal="center" vertical="center" wrapText="1"/>
    </xf>
    <xf numFmtId="0" fontId="6" fillId="0" borderId="31"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10" fillId="0" borderId="7" xfId="0" applyFont="1" applyBorder="1" applyAlignment="1">
      <alignment vertical="center" wrapText="1"/>
    </xf>
    <xf numFmtId="0" fontId="10" fillId="0" borderId="33" xfId="0" applyFont="1" applyBorder="1" applyAlignment="1">
      <alignment vertical="center" wrapText="1"/>
    </xf>
    <xf numFmtId="0" fontId="10" fillId="0" borderId="29" xfId="0" applyFont="1" applyBorder="1" applyAlignment="1">
      <alignment vertical="center" wrapText="1"/>
    </xf>
    <xf numFmtId="0" fontId="10" fillId="0" borderId="2" xfId="0" applyFont="1" applyBorder="1" applyAlignment="1">
      <alignment vertical="center" wrapText="1"/>
    </xf>
    <xf numFmtId="3" fontId="10" fillId="0" borderId="2" xfId="0" applyNumberFormat="1" applyFont="1" applyBorder="1" applyAlignment="1">
      <alignment vertical="center" wrapText="1"/>
    </xf>
    <xf numFmtId="0" fontId="10" fillId="0" borderId="34" xfId="0" applyFont="1" applyBorder="1" applyAlignment="1">
      <alignment vertical="center" wrapText="1"/>
    </xf>
    <xf numFmtId="0" fontId="0" fillId="0" borderId="0" xfId="0" applyAlignment="1">
      <alignment horizontal="center"/>
    </xf>
    <xf numFmtId="0" fontId="2" fillId="0" borderId="17" xfId="0" applyFont="1" applyBorder="1" applyAlignment="1">
      <alignment horizontal="center" vertical="center"/>
    </xf>
    <xf numFmtId="0" fontId="2" fillId="0" borderId="25"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xf>
    <xf numFmtId="0" fontId="0" fillId="0" borderId="6" xfId="0" applyBorder="1"/>
    <xf numFmtId="0" fontId="13" fillId="0" borderId="17" xfId="0" applyFont="1" applyBorder="1"/>
    <xf numFmtId="0" fontId="2" fillId="0" borderId="35" xfId="0" applyFont="1" applyBorder="1"/>
    <xf numFmtId="0" fontId="2" fillId="0" borderId="18" xfId="0" applyFont="1" applyBorder="1" applyAlignment="1">
      <alignment wrapText="1"/>
    </xf>
    <xf numFmtId="0" fontId="2" fillId="0" borderId="19" xfId="0" applyFont="1" applyBorder="1"/>
    <xf numFmtId="0" fontId="0" fillId="0" borderId="11" xfId="0" applyBorder="1"/>
    <xf numFmtId="0" fontId="2" fillId="0" borderId="20" xfId="0" applyFont="1" applyBorder="1"/>
    <xf numFmtId="0" fontId="0" fillId="0" borderId="13" xfId="0" applyBorder="1"/>
    <xf numFmtId="0" fontId="0" fillId="0" borderId="14" xfId="0" applyBorder="1"/>
    <xf numFmtId="0" fontId="2" fillId="0" borderId="0" xfId="0" applyFont="1"/>
    <xf numFmtId="0" fontId="14" fillId="0" borderId="0" xfId="0" applyFont="1"/>
    <xf numFmtId="0" fontId="2" fillId="0" borderId="0" xfId="0" applyFont="1" applyAlignment="1">
      <alignment horizontal="center"/>
    </xf>
    <xf numFmtId="0" fontId="4" fillId="2" borderId="3" xfId="4" applyFont="1" applyFill="1" applyBorder="1" applyAlignment="1">
      <alignment horizontal="center"/>
    </xf>
    <xf numFmtId="0" fontId="0" fillId="0" borderId="0" xfId="0" applyAlignment="1">
      <alignment wrapText="1"/>
    </xf>
    <xf numFmtId="0" fontId="0" fillId="0" borderId="0" xfId="0" applyFont="1" applyAlignment="1">
      <alignment horizontal="left" vertical="center" wrapText="1"/>
    </xf>
    <xf numFmtId="0" fontId="7" fillId="0" borderId="0" xfId="2" applyFont="1" applyFill="1" applyBorder="1" applyAlignment="1">
      <alignment horizontal="left" vertical="center"/>
    </xf>
    <xf numFmtId="0" fontId="7" fillId="0" borderId="13" xfId="3"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6" fillId="2" borderId="20" xfId="3" applyFont="1" applyFill="1" applyBorder="1" applyAlignment="1">
      <alignment horizontal="center" vertical="center"/>
    </xf>
    <xf numFmtId="0" fontId="6" fillId="2" borderId="13" xfId="3" applyFont="1" applyFill="1" applyBorder="1" applyAlignment="1">
      <alignment horizontal="center" vertical="center"/>
    </xf>
    <xf numFmtId="0" fontId="6" fillId="0" borderId="20" xfId="3" applyFont="1" applyFill="1" applyBorder="1" applyAlignment="1">
      <alignment horizontal="center" vertical="center" wrapText="1"/>
    </xf>
    <xf numFmtId="165" fontId="0" fillId="0" borderId="0" xfId="0" applyNumberFormat="1" applyFont="1" applyAlignment="1">
      <alignment horizontal="center" vertical="center"/>
    </xf>
    <xf numFmtId="164" fontId="10" fillId="0" borderId="2" xfId="0" applyNumberFormat="1" applyFont="1" applyBorder="1" applyAlignment="1">
      <alignment vertical="center" wrapText="1"/>
    </xf>
    <xf numFmtId="0" fontId="0" fillId="0" borderId="20" xfId="0" applyFont="1" applyBorder="1" applyAlignment="1">
      <alignment horizontal="center" vertical="center"/>
    </xf>
    <xf numFmtId="0" fontId="6" fillId="2" borderId="14" xfId="3" applyFont="1" applyFill="1" applyBorder="1" applyAlignment="1">
      <alignment horizontal="center" vertical="center"/>
    </xf>
    <xf numFmtId="0" fontId="0" fillId="0" borderId="37" xfId="0" applyFont="1" applyBorder="1" applyAlignment="1">
      <alignment horizontal="center" vertical="center"/>
    </xf>
    <xf numFmtId="0" fontId="0" fillId="0" borderId="36" xfId="0" applyFont="1" applyBorder="1" applyAlignment="1">
      <alignment horizontal="center" vertical="center"/>
    </xf>
    <xf numFmtId="0" fontId="0" fillId="0" borderId="38" xfId="0" applyFont="1" applyBorder="1" applyAlignment="1">
      <alignment horizontal="center" vertical="center"/>
    </xf>
    <xf numFmtId="0" fontId="6" fillId="0" borderId="17" xfId="3" applyFont="1" applyFill="1" applyBorder="1" applyAlignment="1">
      <alignment horizontal="center" vertical="center" wrapText="1"/>
    </xf>
    <xf numFmtId="0" fontId="7" fillId="0" borderId="35" xfId="3" applyFont="1" applyFill="1" applyBorder="1" applyAlignment="1">
      <alignment horizontal="center" vertical="center" wrapText="1"/>
    </xf>
    <xf numFmtId="0" fontId="0" fillId="0" borderId="35" xfId="0" applyFont="1" applyBorder="1" applyAlignment="1">
      <alignment horizontal="center" vertical="center"/>
    </xf>
    <xf numFmtId="0" fontId="0" fillId="0" borderId="18" xfId="0" applyFont="1" applyBorder="1" applyAlignment="1">
      <alignment horizontal="center" vertical="center"/>
    </xf>
    <xf numFmtId="165" fontId="0" fillId="0" borderId="0" xfId="0" applyNumberFormat="1" applyFont="1" applyBorder="1" applyAlignment="1">
      <alignment horizontal="center" vertical="center"/>
    </xf>
    <xf numFmtId="165" fontId="0" fillId="0" borderId="6" xfId="0" applyNumberFormat="1" applyFont="1" applyBorder="1" applyAlignment="1">
      <alignment horizontal="center" vertical="center"/>
    </xf>
    <xf numFmtId="0" fontId="0" fillId="0" borderId="17" xfId="0" applyFont="1" applyBorder="1" applyAlignment="1">
      <alignment horizontal="center" vertical="center"/>
    </xf>
    <xf numFmtId="165" fontId="0" fillId="0" borderId="11" xfId="0" applyNumberFormat="1" applyFont="1" applyBorder="1" applyAlignment="1">
      <alignment horizontal="center" vertical="center"/>
    </xf>
    <xf numFmtId="165" fontId="0" fillId="0" borderId="13" xfId="0" applyNumberFormat="1" applyFont="1" applyBorder="1" applyAlignment="1">
      <alignment horizontal="center" vertical="center"/>
    </xf>
    <xf numFmtId="165" fontId="0" fillId="0" borderId="14" xfId="0" applyNumberFormat="1" applyFont="1" applyBorder="1" applyAlignment="1">
      <alignment horizontal="center" vertical="center"/>
    </xf>
    <xf numFmtId="1" fontId="0" fillId="0" borderId="13" xfId="0" applyNumberFormat="1" applyFont="1" applyBorder="1" applyAlignment="1">
      <alignment horizontal="center" vertical="center"/>
    </xf>
    <xf numFmtId="1" fontId="0" fillId="0" borderId="0" xfId="0" applyNumberFormat="1" applyFont="1" applyBorder="1" applyAlignment="1">
      <alignment horizontal="center" vertical="center"/>
    </xf>
    <xf numFmtId="166" fontId="0" fillId="0" borderId="20" xfId="1" applyNumberFormat="1" applyFont="1" applyBorder="1" applyAlignment="1">
      <alignment horizontal="center" vertical="center"/>
    </xf>
    <xf numFmtId="166" fontId="0" fillId="0" borderId="14" xfId="1" applyNumberFormat="1" applyFont="1" applyBorder="1" applyAlignment="1">
      <alignment horizontal="center" vertical="center"/>
    </xf>
    <xf numFmtId="165" fontId="0" fillId="0" borderId="20" xfId="0" applyNumberFormat="1" applyFont="1" applyBorder="1" applyAlignment="1">
      <alignment horizontal="center" vertical="center"/>
    </xf>
    <xf numFmtId="0" fontId="0" fillId="0" borderId="19" xfId="0" applyFont="1" applyBorder="1" applyAlignment="1">
      <alignment horizontal="center" vertical="center" wrapText="1"/>
    </xf>
    <xf numFmtId="0" fontId="13" fillId="3" borderId="20" xfId="0" applyFont="1" applyFill="1" applyBorder="1" applyAlignment="1">
      <alignment horizontal="center" vertical="center"/>
    </xf>
    <xf numFmtId="165" fontId="13" fillId="3" borderId="13" xfId="0" applyNumberFormat="1" applyFont="1" applyFill="1" applyBorder="1" applyAlignment="1">
      <alignment horizontal="center" vertical="center"/>
    </xf>
    <xf numFmtId="165" fontId="13" fillId="3" borderId="14" xfId="0" applyNumberFormat="1" applyFont="1" applyFill="1" applyBorder="1" applyAlignment="1">
      <alignment horizontal="center" vertical="center"/>
    </xf>
    <xf numFmtId="166" fontId="0" fillId="0" borderId="0" xfId="1" applyNumberFormat="1" applyFont="1" applyBorder="1" applyAlignment="1">
      <alignment horizontal="center" vertical="center"/>
    </xf>
    <xf numFmtId="165" fontId="0" fillId="0" borderId="17" xfId="0" applyNumberFormat="1" applyFont="1" applyBorder="1" applyAlignment="1">
      <alignment horizontal="center" vertical="center"/>
    </xf>
    <xf numFmtId="0" fontId="0"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6" fillId="2" borderId="35" xfId="3" applyFont="1" applyFill="1" applyBorder="1" applyAlignment="1">
      <alignment horizontal="center" vertical="center"/>
    </xf>
    <xf numFmtId="0" fontId="6" fillId="2" borderId="18" xfId="3" applyFont="1" applyFill="1" applyBorder="1" applyAlignment="1">
      <alignment horizontal="center" vertical="center"/>
    </xf>
    <xf numFmtId="165" fontId="7" fillId="0" borderId="6" xfId="3" applyNumberFormat="1" applyFont="1" applyFill="1" applyBorder="1" applyAlignment="1">
      <alignment horizontal="center" vertical="center"/>
    </xf>
    <xf numFmtId="165" fontId="7" fillId="0" borderId="11" xfId="3"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horizontal="center"/>
    </xf>
    <xf numFmtId="0" fontId="9" fillId="3" borderId="20" xfId="0" applyFont="1" applyFill="1" applyBorder="1" applyAlignment="1">
      <alignment horizontal="center" vertical="center"/>
    </xf>
    <xf numFmtId="167" fontId="0" fillId="0" borderId="6" xfId="0" applyNumberFormat="1" applyFont="1" applyBorder="1" applyAlignment="1">
      <alignment horizontal="center" vertical="center"/>
    </xf>
    <xf numFmtId="167" fontId="0" fillId="0" borderId="11" xfId="0" applyNumberFormat="1" applyFont="1" applyBorder="1" applyAlignment="1">
      <alignment horizontal="center" vertical="center"/>
    </xf>
    <xf numFmtId="2" fontId="0" fillId="0" borderId="6" xfId="0" applyNumberFormat="1" applyFont="1" applyBorder="1" applyAlignment="1">
      <alignment horizontal="center" vertical="center"/>
    </xf>
    <xf numFmtId="2" fontId="0" fillId="0" borderId="11" xfId="0" applyNumberFormat="1" applyFont="1" applyBorder="1" applyAlignment="1">
      <alignment horizontal="center" vertical="center"/>
    </xf>
    <xf numFmtId="0" fontId="6" fillId="2" borderId="6" xfId="3" applyFont="1" applyFill="1" applyBorder="1" applyAlignment="1">
      <alignment horizontal="center" vertical="center"/>
    </xf>
    <xf numFmtId="0" fontId="6" fillId="2" borderId="11" xfId="3" applyFont="1" applyFill="1" applyBorder="1" applyAlignment="1">
      <alignment horizontal="center" vertical="center"/>
    </xf>
    <xf numFmtId="9" fontId="18" fillId="0" borderId="0" xfId="1" applyFont="1" applyBorder="1"/>
    <xf numFmtId="0" fontId="18" fillId="0" borderId="0" xfId="0" applyFont="1" applyBorder="1"/>
    <xf numFmtId="0" fontId="17" fillId="0" borderId="0" xfId="7" applyFont="1" applyFill="1" applyBorder="1" applyAlignment="1"/>
    <xf numFmtId="43" fontId="18" fillId="0" borderId="0" xfId="6" applyFont="1" applyBorder="1"/>
    <xf numFmtId="0" fontId="18" fillId="0" borderId="0" xfId="0" applyFont="1"/>
    <xf numFmtId="0" fontId="18" fillId="0" borderId="6" xfId="0" applyFont="1" applyBorder="1"/>
    <xf numFmtId="43" fontId="18" fillId="0" borderId="6" xfId="6" applyFont="1" applyBorder="1"/>
    <xf numFmtId="11" fontId="18" fillId="0" borderId="6" xfId="0" applyNumberFormat="1" applyFont="1" applyBorder="1"/>
    <xf numFmtId="3" fontId="17" fillId="0" borderId="6" xfId="7" applyNumberFormat="1" applyFont="1" applyBorder="1" applyAlignment="1"/>
    <xf numFmtId="0" fontId="17" fillId="0" borderId="6" xfId="8" applyFont="1" applyBorder="1"/>
    <xf numFmtId="49" fontId="17" fillId="0" borderId="6" xfId="7" applyNumberFormat="1" applyFont="1" applyBorder="1" applyAlignment="1"/>
    <xf numFmtId="1" fontId="17" fillId="0" borderId="6" xfId="7" applyNumberFormat="1" applyFont="1" applyBorder="1" applyAlignment="1"/>
    <xf numFmtId="0" fontId="17" fillId="0" borderId="6" xfId="7" applyFont="1" applyBorder="1" applyAlignment="1"/>
    <xf numFmtId="0" fontId="17" fillId="0" borderId="6" xfId="7" applyFont="1" applyBorder="1" applyAlignment="1">
      <alignment wrapText="1"/>
    </xf>
    <xf numFmtId="43" fontId="18" fillId="0" borderId="0" xfId="6" applyFont="1"/>
    <xf numFmtId="3" fontId="17" fillId="0" borderId="42" xfId="7" applyNumberFormat="1" applyFont="1" applyBorder="1" applyAlignment="1"/>
    <xf numFmtId="0" fontId="17" fillId="0" borderId="42" xfId="8" applyFont="1" applyBorder="1"/>
    <xf numFmtId="49" fontId="17" fillId="0" borderId="42" xfId="7" applyNumberFormat="1" applyFont="1" applyBorder="1" applyAlignment="1"/>
    <xf numFmtId="1" fontId="17" fillId="0" borderId="42" xfId="7" applyNumberFormat="1" applyFont="1" applyBorder="1" applyAlignment="1"/>
    <xf numFmtId="0" fontId="17" fillId="0" borderId="42" xfId="7" applyFont="1" applyBorder="1" applyAlignment="1"/>
    <xf numFmtId="0" fontId="17" fillId="0" borderId="42" xfId="7" applyFont="1" applyBorder="1" applyAlignment="1">
      <alignment wrapText="1"/>
    </xf>
    <xf numFmtId="168" fontId="17" fillId="0" borderId="43" xfId="7" applyNumberFormat="1" applyFont="1" applyFill="1" applyBorder="1" applyAlignment="1"/>
    <xf numFmtId="11" fontId="18" fillId="0" borderId="0" xfId="0" applyNumberFormat="1" applyFont="1"/>
    <xf numFmtId="4" fontId="17" fillId="0" borderId="43" xfId="7" applyNumberFormat="1" applyFont="1" applyFill="1" applyBorder="1" applyAlignment="1"/>
    <xf numFmtId="43" fontId="18" fillId="0" borderId="0" xfId="0" applyNumberFormat="1" applyFont="1"/>
    <xf numFmtId="0" fontId="20" fillId="0" borderId="6" xfId="7" applyFont="1" applyFill="1" applyBorder="1" applyAlignment="1">
      <alignment wrapText="1"/>
    </xf>
    <xf numFmtId="0" fontId="20" fillId="0" borderId="15" xfId="7" applyFont="1" applyFill="1" applyBorder="1" applyAlignment="1">
      <alignment wrapText="1"/>
    </xf>
    <xf numFmtId="0" fontId="19" fillId="0" borderId="0" xfId="0" applyFont="1" applyFill="1" applyAlignment="1">
      <alignment wrapText="1"/>
    </xf>
    <xf numFmtId="3" fontId="20" fillId="0" borderId="6" xfId="8" applyNumberFormat="1" applyFont="1" applyFill="1" applyBorder="1" applyAlignment="1">
      <alignment wrapText="1"/>
    </xf>
    <xf numFmtId="49" fontId="20" fillId="0" borderId="6" xfId="7" applyNumberFormat="1" applyFont="1" applyFill="1" applyBorder="1" applyAlignment="1">
      <alignment wrapText="1"/>
    </xf>
    <xf numFmtId="1" fontId="20" fillId="0" borderId="6" xfId="7" applyNumberFormat="1" applyFont="1" applyFill="1" applyBorder="1" applyAlignment="1">
      <alignment wrapText="1"/>
    </xf>
    <xf numFmtId="0" fontId="0" fillId="0" borderId="22" xfId="0" applyFont="1" applyBorder="1" applyAlignment="1">
      <alignment horizontal="center" vertical="center"/>
    </xf>
    <xf numFmtId="0" fontId="2" fillId="0" borderId="11" xfId="0" applyFont="1" applyBorder="1" applyAlignment="1">
      <alignment horizontal="center" vertical="center"/>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9" fillId="0" borderId="20" xfId="0" applyFont="1" applyBorder="1" applyAlignment="1">
      <alignment horizontal="center" vertical="center"/>
    </xf>
    <xf numFmtId="0" fontId="9" fillId="0" borderId="14" xfId="0" applyFont="1" applyBorder="1" applyAlignment="1">
      <alignment horizontal="center" vertical="center"/>
    </xf>
    <xf numFmtId="3" fontId="20" fillId="0" borderId="6" xfId="7" applyNumberFormat="1" applyFont="1" applyBorder="1" applyAlignment="1"/>
    <xf numFmtId="0" fontId="9" fillId="3" borderId="14"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xf>
    <xf numFmtId="43" fontId="0" fillId="0" borderId="24" xfId="0" applyNumberFormat="1" applyFont="1" applyBorder="1" applyAlignment="1">
      <alignment horizontal="center" vertical="center" wrapText="1"/>
    </xf>
    <xf numFmtId="0" fontId="0" fillId="0" borderId="9" xfId="0" applyFont="1" applyBorder="1" applyAlignment="1">
      <alignment horizontal="left" vertical="center" wrapText="1"/>
    </xf>
    <xf numFmtId="166" fontId="0" fillId="0" borderId="25" xfId="1" applyNumberFormat="1" applyFont="1" applyBorder="1" applyAlignment="1">
      <alignment horizontal="center" vertical="center"/>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9" xfId="0" applyFont="1" applyBorder="1" applyAlignment="1">
      <alignment horizontal="center" vertical="center"/>
    </xf>
    <xf numFmtId="0" fontId="0" fillId="0" borderId="41" xfId="0" applyFont="1" applyBorder="1" applyAlignment="1">
      <alignment horizontal="center" vertical="center"/>
    </xf>
    <xf numFmtId="165" fontId="2" fillId="0" borderId="17" xfId="0" applyNumberFormat="1" applyFont="1" applyBorder="1" applyAlignment="1">
      <alignment horizontal="center" vertical="center" wrapText="1"/>
    </xf>
    <xf numFmtId="165" fontId="2" fillId="0" borderId="18" xfId="0" applyNumberFormat="1" applyFont="1" applyBorder="1" applyAlignment="1">
      <alignment horizontal="center" vertical="center" wrapText="1"/>
    </xf>
    <xf numFmtId="0" fontId="6" fillId="0" borderId="17"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3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0" fillId="0" borderId="0" xfId="0"/>
    <xf numFmtId="0" fontId="17" fillId="0" borderId="0" xfId="7" applyFont="1" applyFill="1" applyBorder="1" applyAlignment="1">
      <alignment horizontal="left" wrapText="1"/>
    </xf>
  </cellXfs>
  <cellStyles count="9">
    <cellStyle name="Comma" xfId="6" builtinId="3"/>
    <cellStyle name="Normal" xfId="0" builtinId="0"/>
    <cellStyle name="Normal 2" xfId="8"/>
    <cellStyle name="Normal_2018 PSAT" xfId="3"/>
    <cellStyle name="Normal_HIUnitWithEmissionGovernorAndRateGovernor_006_006_95th_121610" xfId="7"/>
    <cellStyle name="Normal_Sheet1" xfId="4"/>
    <cellStyle name="Normal_Sheet2" xfId="5"/>
    <cellStyle name="Normal_Sheet3" xfId="2"/>
    <cellStyle name="Percent" xfId="1" builtinId="5"/>
  </cellStyles>
  <dxfs count="4">
    <dxf>
      <font>
        <color rgb="FF006100"/>
      </font>
      <fill>
        <patternFill>
          <bgColor rgb="FFC6EFCE"/>
        </patternFill>
      </fill>
    </dxf>
    <dxf>
      <font>
        <color rgb="FF006100"/>
      </font>
      <fill>
        <patternFill>
          <bgColor rgb="FFC6EF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view="pageBreakPreview" zoomScale="60" zoomScaleNormal="100" workbookViewId="0">
      <selection activeCell="E28" sqref="E28"/>
    </sheetView>
  </sheetViews>
  <sheetFormatPr defaultRowHeight="15" x14ac:dyDescent="0.25"/>
  <cols>
    <col min="1" max="1" width="136.85546875" customWidth="1"/>
  </cols>
  <sheetData>
    <row r="1" spans="1:1" ht="66" customHeight="1" x14ac:dyDescent="0.25">
      <c r="A1" s="71" t="s">
        <v>263</v>
      </c>
    </row>
    <row r="3" spans="1:1" ht="30" x14ac:dyDescent="0.25">
      <c r="A3" s="71" t="s">
        <v>264</v>
      </c>
    </row>
    <row r="7" spans="1:1" x14ac:dyDescent="0.25">
      <c r="A7" t="s">
        <v>145</v>
      </c>
    </row>
    <row r="8" spans="1:1" ht="45" x14ac:dyDescent="0.25">
      <c r="A8" s="71" t="s">
        <v>174</v>
      </c>
    </row>
    <row r="9" spans="1:1" ht="30" x14ac:dyDescent="0.25">
      <c r="A9" s="71" t="s">
        <v>146</v>
      </c>
    </row>
    <row r="10" spans="1:1" ht="14.45" x14ac:dyDescent="0.3">
      <c r="A10" t="s">
        <v>147</v>
      </c>
    </row>
    <row r="11" spans="1:1" ht="14.45" x14ac:dyDescent="0.3">
      <c r="A11" t="s">
        <v>171</v>
      </c>
    </row>
    <row r="12" spans="1:1" ht="14.45" x14ac:dyDescent="0.3">
      <c r="A12" t="s">
        <v>148</v>
      </c>
    </row>
    <row r="14" spans="1:1" ht="14.45" x14ac:dyDescent="0.3">
      <c r="A14" t="s">
        <v>144</v>
      </c>
    </row>
    <row r="16" spans="1:1" ht="28.9" x14ac:dyDescent="0.3">
      <c r="A16" s="71" t="s">
        <v>172</v>
      </c>
    </row>
    <row r="17" spans="1:1" ht="14.45" x14ac:dyDescent="0.3">
      <c r="A17" s="71"/>
    </row>
    <row r="18" spans="1:1" ht="28.9" x14ac:dyDescent="0.3">
      <c r="A18" s="71" t="s">
        <v>265</v>
      </c>
    </row>
    <row r="19" spans="1:1" x14ac:dyDescent="0.25">
      <c r="A19" s="71"/>
    </row>
    <row r="20" spans="1:1" ht="30" x14ac:dyDescent="0.25">
      <c r="A20" s="71" t="s">
        <v>143</v>
      </c>
    </row>
    <row r="21" spans="1:1" x14ac:dyDescent="0.25">
      <c r="A21" s="71"/>
    </row>
    <row r="22" spans="1:1" ht="30" x14ac:dyDescent="0.25">
      <c r="A22" s="72" t="s">
        <v>141</v>
      </c>
    </row>
    <row r="23" spans="1:1" x14ac:dyDescent="0.25">
      <c r="A23" s="71"/>
    </row>
    <row r="24" spans="1:1" ht="30" x14ac:dyDescent="0.25">
      <c r="A24" s="72" t="s">
        <v>142</v>
      </c>
    </row>
    <row r="26" spans="1:1" x14ac:dyDescent="0.25">
      <c r="A26" t="s">
        <v>266</v>
      </c>
    </row>
    <row r="28" spans="1:1" x14ac:dyDescent="0.25">
      <c r="A28" t="s">
        <v>267</v>
      </c>
    </row>
  </sheetData>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BreakPreview" topLeftCell="A22" zoomScale="60" zoomScaleNormal="100" workbookViewId="0">
      <selection activeCell="I6" sqref="I6"/>
    </sheetView>
  </sheetViews>
  <sheetFormatPr defaultColWidth="24.5703125" defaultRowHeight="15" x14ac:dyDescent="0.25"/>
  <cols>
    <col min="1" max="1" width="32" style="24" customWidth="1"/>
    <col min="2" max="2" width="14.28515625" style="24" customWidth="1"/>
    <col min="3" max="3" width="14.5703125" style="24" customWidth="1"/>
    <col min="4" max="4" width="11.85546875" style="24" customWidth="1"/>
    <col min="5" max="5" width="9.5703125" style="24" customWidth="1"/>
    <col min="6" max="6" width="20.85546875" style="24" customWidth="1"/>
    <col min="7" max="7" width="19.28515625" style="24" customWidth="1"/>
    <col min="8" max="8" width="14.5703125" style="24" customWidth="1"/>
    <col min="9" max="9" width="33" style="24" customWidth="1"/>
    <col min="10" max="10" width="16.42578125" style="24" customWidth="1"/>
    <col min="11" max="11" width="17.28515625" style="24" customWidth="1"/>
    <col min="12" max="12" width="20.140625" style="24" bestFit="1" customWidth="1"/>
    <col min="13" max="19" width="12" style="24" customWidth="1"/>
    <col min="20" max="16384" width="24.5703125" style="24"/>
  </cols>
  <sheetData>
    <row r="1" spans="1:12" ht="17.25" x14ac:dyDescent="0.25">
      <c r="A1" s="29"/>
      <c r="B1" s="185" t="s">
        <v>125</v>
      </c>
      <c r="C1" s="186"/>
      <c r="D1" s="186" t="s">
        <v>126</v>
      </c>
      <c r="E1" s="186"/>
      <c r="F1" s="186" t="s">
        <v>173</v>
      </c>
      <c r="G1" s="188" t="s">
        <v>177</v>
      </c>
      <c r="H1" s="185" t="s">
        <v>269</v>
      </c>
      <c r="I1" s="187"/>
      <c r="J1" s="183" t="s">
        <v>182</v>
      </c>
      <c r="K1" s="184"/>
    </row>
    <row r="2" spans="1:12" ht="42" customHeight="1" thickBot="1" x14ac:dyDescent="0.3">
      <c r="A2" s="30" t="s">
        <v>150</v>
      </c>
      <c r="B2" s="37" t="s">
        <v>128</v>
      </c>
      <c r="C2" s="38" t="s">
        <v>127</v>
      </c>
      <c r="D2" s="37" t="s">
        <v>128</v>
      </c>
      <c r="E2" s="55" t="s">
        <v>127</v>
      </c>
      <c r="F2" s="190"/>
      <c r="G2" s="189"/>
      <c r="H2" s="37" t="s">
        <v>128</v>
      </c>
      <c r="I2" s="156" t="s">
        <v>127</v>
      </c>
      <c r="J2" s="114" t="s">
        <v>127</v>
      </c>
      <c r="K2" s="31" t="s">
        <v>175</v>
      </c>
    </row>
    <row r="3" spans="1:12" ht="30" x14ac:dyDescent="0.25">
      <c r="A3" s="41" t="s">
        <v>2</v>
      </c>
      <c r="B3" s="39">
        <v>149.36605999999992</v>
      </c>
      <c r="C3" s="34">
        <v>380.50435000000004</v>
      </c>
      <c r="D3" s="34">
        <v>0</v>
      </c>
      <c r="E3" s="34">
        <v>0</v>
      </c>
      <c r="F3" s="35" t="s">
        <v>178</v>
      </c>
      <c r="G3" s="155"/>
      <c r="H3" s="157">
        <f>'EPA CAMD'!S12</f>
        <v>17.609666666666669</v>
      </c>
      <c r="I3" s="158">
        <v>10</v>
      </c>
      <c r="J3" s="36">
        <f>E3-'EPA CAMD'!S2</f>
        <v>-0.69466666666666665</v>
      </c>
      <c r="K3" s="158" t="s">
        <v>183</v>
      </c>
      <c r="L3" s="56" t="s">
        <v>181</v>
      </c>
    </row>
    <row r="4" spans="1:12" ht="46.5" customHeight="1" x14ac:dyDescent="0.25">
      <c r="A4" s="42" t="s">
        <v>270</v>
      </c>
      <c r="B4" s="40">
        <v>3727.0327499999985</v>
      </c>
      <c r="C4" s="27">
        <v>2260.1701499999999</v>
      </c>
      <c r="D4" s="27">
        <v>3839.4954300000004</v>
      </c>
      <c r="E4" s="27">
        <v>2241.3999499999995</v>
      </c>
      <c r="F4" s="163" t="s">
        <v>272</v>
      </c>
      <c r="H4" s="164">
        <v>2120.3580000000002</v>
      </c>
      <c r="I4" s="165">
        <v>1907.49</v>
      </c>
      <c r="J4" s="33">
        <f t="shared" ref="J4" si="0">E4-I4</f>
        <v>333.90994999999953</v>
      </c>
      <c r="K4" s="166">
        <f>D4-H4</f>
        <v>1719.1374300000002</v>
      </c>
      <c r="L4" s="56"/>
    </row>
    <row r="5" spans="1:12" ht="30" x14ac:dyDescent="0.25">
      <c r="A5" s="42" t="s">
        <v>5</v>
      </c>
      <c r="B5" s="40">
        <v>1363.5100700000005</v>
      </c>
      <c r="C5" s="27">
        <v>4.1016699999999995</v>
      </c>
      <c r="D5" s="27">
        <v>0</v>
      </c>
      <c r="E5" s="27">
        <v>0</v>
      </c>
      <c r="F5" s="35" t="s">
        <v>178</v>
      </c>
      <c r="G5" s="32">
        <f>'EPA CAMD'!S66</f>
        <v>2279714.6830000002</v>
      </c>
      <c r="H5" s="33">
        <f>G5*0.22/2000+SUM('EPA CAMD'!S49:S51)</f>
        <v>250.76861513000003</v>
      </c>
      <c r="I5" s="31">
        <v>0</v>
      </c>
      <c r="J5" s="33">
        <f>E5-'EPA CAMD'!S5</f>
        <v>-0.68399999999999983</v>
      </c>
      <c r="K5" s="158" t="s">
        <v>183</v>
      </c>
      <c r="L5" s="56" t="s">
        <v>181</v>
      </c>
    </row>
    <row r="6" spans="1:12" ht="30" x14ac:dyDescent="0.25">
      <c r="A6" s="42" t="s">
        <v>6</v>
      </c>
      <c r="B6" s="40">
        <v>15593.031460000002</v>
      </c>
      <c r="C6" s="27">
        <v>25014.761299999991</v>
      </c>
      <c r="D6" s="27">
        <v>16121.400890000003</v>
      </c>
      <c r="E6" s="27">
        <v>26786.191749999998</v>
      </c>
      <c r="F6" s="28" t="s">
        <v>179</v>
      </c>
      <c r="G6" s="32">
        <f>'EPA CAMD'!S23</f>
        <v>80506224.611666664</v>
      </c>
      <c r="H6" s="33">
        <f>0.15*G6/2000</f>
        <v>6037.9668458749993</v>
      </c>
      <c r="I6" s="31">
        <f>0.06*G6/2000</f>
        <v>2415.1867383499998</v>
      </c>
      <c r="J6" s="33">
        <v>0</v>
      </c>
      <c r="K6" s="158" t="s">
        <v>183</v>
      </c>
      <c r="L6" s="56"/>
    </row>
    <row r="7" spans="1:12" x14ac:dyDescent="0.25">
      <c r="A7" s="42" t="s">
        <v>8</v>
      </c>
      <c r="B7" s="40">
        <v>17055.539499999995</v>
      </c>
      <c r="C7" s="27">
        <v>34787.110090000002</v>
      </c>
      <c r="D7" s="27">
        <v>9242.0990999999958</v>
      </c>
      <c r="E7" s="27">
        <v>45969.640899999999</v>
      </c>
      <c r="F7" s="28" t="s">
        <v>179</v>
      </c>
      <c r="G7" s="32">
        <f>'EPA CAMD'!S26</f>
        <v>82145745.107999995</v>
      </c>
      <c r="H7" s="33">
        <f>0.15*G7/2000</f>
        <v>6160.9308830999989</v>
      </c>
      <c r="I7" s="31">
        <f>0.06*G7/2000</f>
        <v>2464.3723532399995</v>
      </c>
      <c r="J7" s="33">
        <v>0</v>
      </c>
      <c r="K7" s="158" t="s">
        <v>183</v>
      </c>
      <c r="L7" s="56"/>
    </row>
    <row r="8" spans="1:12" ht="30" x14ac:dyDescent="0.25">
      <c r="A8" s="42" t="s">
        <v>10</v>
      </c>
      <c r="B8" s="40">
        <v>277.87032999999991</v>
      </c>
      <c r="C8" s="27">
        <v>451.17585999999983</v>
      </c>
      <c r="D8" s="27">
        <v>287.81264999999996</v>
      </c>
      <c r="E8" s="27">
        <v>0.11676000000000003</v>
      </c>
      <c r="F8" s="35" t="s">
        <v>178</v>
      </c>
      <c r="G8" s="32"/>
      <c r="H8" s="33">
        <f>D8</f>
        <v>287.81264999999996</v>
      </c>
      <c r="I8" s="31">
        <v>75</v>
      </c>
      <c r="J8" s="33">
        <f>E8-'EPA CAMD'!S6</f>
        <v>-2.1459066666666664</v>
      </c>
      <c r="K8" s="158" t="s">
        <v>183</v>
      </c>
      <c r="L8" s="56"/>
    </row>
    <row r="9" spans="1:12" ht="28.9" x14ac:dyDescent="0.3">
      <c r="A9" s="42" t="s">
        <v>12</v>
      </c>
      <c r="B9" s="40">
        <v>5079.9005399999996</v>
      </c>
      <c r="C9" s="27">
        <v>11165.103999999998</v>
      </c>
      <c r="D9" s="27">
        <v>4334.51944</v>
      </c>
      <c r="E9" s="27">
        <v>2896.1488999999997</v>
      </c>
      <c r="F9" s="28" t="s">
        <v>180</v>
      </c>
      <c r="G9" s="32">
        <f>'EPA CAMD'!S22</f>
        <v>30217002.842333332</v>
      </c>
      <c r="H9" s="33">
        <f>0.23*G9/2000</f>
        <v>3474.9553268683335</v>
      </c>
      <c r="I9" s="31">
        <f>0.06*G9/2000</f>
        <v>906.51008526999988</v>
      </c>
      <c r="J9" s="33">
        <f t="shared" ref="J9" si="1">E9-I9</f>
        <v>1989.6388147299999</v>
      </c>
      <c r="K9" s="158" t="s">
        <v>183</v>
      </c>
      <c r="L9" s="56"/>
    </row>
    <row r="10" spans="1:12" ht="33.75" customHeight="1" thickBot="1" x14ac:dyDescent="0.35">
      <c r="A10" s="43" t="s">
        <v>14</v>
      </c>
      <c r="B10" s="44">
        <f>SUM(B3:B9)</f>
        <v>43246.25071</v>
      </c>
      <c r="C10" s="45">
        <f>SUM(C3:C9)</f>
        <v>74062.927419999993</v>
      </c>
      <c r="D10" s="45">
        <f>SUM(D3:D9)</f>
        <v>33825.327510000003</v>
      </c>
      <c r="E10" s="45">
        <f>SUM(E3:E9)</f>
        <v>77893.498259999993</v>
      </c>
      <c r="F10" s="45"/>
      <c r="G10" s="46"/>
      <c r="H10" s="159">
        <f>SUM(H3:H9)</f>
        <v>18350.401987639998</v>
      </c>
      <c r="I10" s="160">
        <f>SUM(I3:I9)</f>
        <v>7778.5591768599988</v>
      </c>
      <c r="J10" s="117">
        <f>SUM(J4:J9)</f>
        <v>2320.7188580633328</v>
      </c>
      <c r="K10" s="162">
        <f>K4-CSAPR!I53</f>
        <v>7333.4844300000004</v>
      </c>
    </row>
    <row r="11" spans="1:12" ht="14.45" x14ac:dyDescent="0.3">
      <c r="A11" s="167" t="s">
        <v>254</v>
      </c>
      <c r="B11" s="167"/>
      <c r="C11" s="167"/>
      <c r="D11" s="167"/>
      <c r="E11" s="167"/>
      <c r="F11" s="167"/>
      <c r="G11" s="167"/>
      <c r="H11" s="167"/>
      <c r="I11" s="167"/>
      <c r="J11" s="167"/>
      <c r="K11" s="167"/>
    </row>
    <row r="12" spans="1:12" ht="16.149999999999999" x14ac:dyDescent="0.3">
      <c r="A12" s="73" t="s">
        <v>268</v>
      </c>
    </row>
    <row r="13" spans="1:12" ht="16.899999999999999" thickBot="1" x14ac:dyDescent="0.35">
      <c r="A13" s="57" t="s">
        <v>271</v>
      </c>
    </row>
    <row r="14" spans="1:12" ht="63" customHeight="1" thickBot="1" x14ac:dyDescent="0.35">
      <c r="E14" s="47"/>
      <c r="F14" s="48" t="s">
        <v>167</v>
      </c>
      <c r="G14" s="52" t="s">
        <v>255</v>
      </c>
      <c r="H14" s="47" t="s">
        <v>123</v>
      </c>
    </row>
    <row r="15" spans="1:12" ht="16.5" thickBot="1" x14ac:dyDescent="0.3">
      <c r="E15" s="49"/>
      <c r="F15" s="50"/>
      <c r="G15" s="50"/>
      <c r="H15" s="50"/>
    </row>
    <row r="16" spans="1:12" ht="16.5" thickBot="1" x14ac:dyDescent="0.3">
      <c r="E16" s="49" t="s">
        <v>0</v>
      </c>
      <c r="F16" s="51">
        <v>71107</v>
      </c>
      <c r="G16" s="51">
        <f>K10</f>
        <v>7333.4844300000004</v>
      </c>
      <c r="H16" s="81">
        <f>(F16-G16)/F16</f>
        <v>0.89686691282152253</v>
      </c>
    </row>
    <row r="17" spans="1:11" ht="16.5" thickBot="1" x14ac:dyDescent="0.3">
      <c r="A17" s="26"/>
      <c r="E17" s="49" t="s">
        <v>1</v>
      </c>
      <c r="F17" s="51">
        <v>106461</v>
      </c>
      <c r="G17" s="51">
        <f>J10</f>
        <v>2320.7188580633328</v>
      </c>
      <c r="H17" s="81">
        <f>(F17-G17)/F17</f>
        <v>0.97820122995215775</v>
      </c>
    </row>
    <row r="18" spans="1:11" ht="17.25" x14ac:dyDescent="0.25">
      <c r="A18" s="26"/>
      <c r="E18" s="57" t="s">
        <v>168</v>
      </c>
    </row>
    <row r="19" spans="1:11" ht="15.75" thickBot="1" x14ac:dyDescent="0.3">
      <c r="A19" s="26"/>
      <c r="H19" s="24" t="s">
        <v>15</v>
      </c>
    </row>
    <row r="20" spans="1:11" ht="15" customHeight="1" x14ac:dyDescent="0.25">
      <c r="A20" s="175"/>
      <c r="B20" s="177" t="s">
        <v>169</v>
      </c>
      <c r="C20" s="177"/>
      <c r="D20" s="177" t="s">
        <v>124</v>
      </c>
      <c r="E20" s="177" t="s">
        <v>256</v>
      </c>
      <c r="F20" s="177"/>
      <c r="G20" s="177" t="s">
        <v>149</v>
      </c>
      <c r="H20" s="181"/>
    </row>
    <row r="21" spans="1:11" ht="38.25" customHeight="1" x14ac:dyDescent="0.25">
      <c r="A21" s="176"/>
      <c r="B21" s="178"/>
      <c r="C21" s="178"/>
      <c r="D21" s="178"/>
      <c r="E21" s="178"/>
      <c r="F21" s="178"/>
      <c r="G21" s="178"/>
      <c r="H21" s="182"/>
    </row>
    <row r="22" spans="1:11" ht="15.75" thickBot="1" x14ac:dyDescent="0.3">
      <c r="A22" s="77" t="s">
        <v>16</v>
      </c>
      <c r="B22" s="78" t="s">
        <v>17</v>
      </c>
      <c r="C22" s="78" t="s">
        <v>18</v>
      </c>
      <c r="D22" s="179"/>
      <c r="E22" s="78" t="s">
        <v>17</v>
      </c>
      <c r="F22" s="78" t="s">
        <v>18</v>
      </c>
      <c r="G22" s="78" t="s">
        <v>17</v>
      </c>
      <c r="H22" s="83" t="s">
        <v>18</v>
      </c>
    </row>
    <row r="23" spans="1:11" x14ac:dyDescent="0.25">
      <c r="A23" s="87" t="s">
        <v>19</v>
      </c>
      <c r="B23" s="88">
        <v>3.0726339</v>
      </c>
      <c r="C23" s="88">
        <v>2.7600939000000002</v>
      </c>
      <c r="D23" s="89">
        <f>(F17-J10)/F17</f>
        <v>0.97820122995215775</v>
      </c>
      <c r="E23" s="89">
        <f>B23*D23</f>
        <v>3.0056542601726952</v>
      </c>
      <c r="F23" s="89">
        <f>C23*D23</f>
        <v>2.6999272477634482</v>
      </c>
      <c r="G23" s="89">
        <f>B23-E23</f>
        <v>6.6979639827304815E-2</v>
      </c>
      <c r="H23" s="90">
        <f>C23-F23</f>
        <v>6.0166652236552043E-2</v>
      </c>
    </row>
    <row r="24" spans="1:11" ht="15.75" thickBot="1" x14ac:dyDescent="0.3">
      <c r="A24" s="79" t="s">
        <v>0</v>
      </c>
      <c r="B24" s="74">
        <v>0.24981229999999999</v>
      </c>
      <c r="C24" s="74">
        <v>0.21194850000000001</v>
      </c>
      <c r="D24" s="75">
        <f>(F16-K10)/F16</f>
        <v>0.89686691282152253</v>
      </c>
      <c r="E24" s="75">
        <f>B24*D24</f>
        <v>0.22404838628584403</v>
      </c>
      <c r="F24" s="75">
        <f>C24*D24</f>
        <v>0.19008959687215249</v>
      </c>
      <c r="G24" s="75">
        <f>B24-E24</f>
        <v>2.5763913714155956E-2</v>
      </c>
      <c r="H24" s="76">
        <f>C24-F24</f>
        <v>2.1858903127847523E-2</v>
      </c>
    </row>
    <row r="25" spans="1:11" ht="15.75" thickBot="1" x14ac:dyDescent="0.3">
      <c r="A25" s="84" t="s">
        <v>155</v>
      </c>
      <c r="B25" s="85">
        <f>SUM(B23:B24)</f>
        <v>3.3224461999999999</v>
      </c>
      <c r="C25" s="85">
        <f>SUM(C23:C24)</f>
        <v>2.9720424000000003</v>
      </c>
      <c r="D25" s="85"/>
      <c r="E25" s="85">
        <f>SUM(E23:E24)</f>
        <v>3.2297026464585392</v>
      </c>
      <c r="F25" s="85">
        <f>SUM(F23:F24)</f>
        <v>2.8900168446356007</v>
      </c>
      <c r="G25" s="85">
        <f>SUM(G23:G24)</f>
        <v>9.2743553541460771E-2</v>
      </c>
      <c r="H25" s="86">
        <f>SUM(H23:H24)</f>
        <v>8.2025555364399566E-2</v>
      </c>
    </row>
    <row r="26" spans="1:11" ht="17.25" x14ac:dyDescent="0.25">
      <c r="A26" s="57" t="s">
        <v>170</v>
      </c>
    </row>
    <row r="28" spans="1:11" ht="15.75" thickBot="1" x14ac:dyDescent="0.3"/>
    <row r="29" spans="1:11" ht="34.5" customHeight="1" x14ac:dyDescent="0.25">
      <c r="A29" s="93"/>
      <c r="B29" s="180" t="s">
        <v>153</v>
      </c>
      <c r="C29" s="180"/>
      <c r="D29" s="180" t="s">
        <v>157</v>
      </c>
      <c r="E29" s="180"/>
      <c r="F29" s="180" t="s">
        <v>154</v>
      </c>
      <c r="G29" s="180"/>
      <c r="H29" s="169" t="s">
        <v>158</v>
      </c>
      <c r="I29" s="170"/>
      <c r="J29" s="171" t="s">
        <v>156</v>
      </c>
      <c r="K29" s="172"/>
    </row>
    <row r="30" spans="1:11" x14ac:dyDescent="0.25">
      <c r="A30" s="33"/>
      <c r="B30" s="122" t="s">
        <v>17</v>
      </c>
      <c r="C30" s="122" t="s">
        <v>18</v>
      </c>
      <c r="D30" s="122" t="s">
        <v>17</v>
      </c>
      <c r="E30" s="122" t="s">
        <v>18</v>
      </c>
      <c r="F30" s="122" t="s">
        <v>17</v>
      </c>
      <c r="G30" s="122" t="s">
        <v>18</v>
      </c>
      <c r="H30" s="122" t="s">
        <v>17</v>
      </c>
      <c r="I30" s="122" t="s">
        <v>18</v>
      </c>
      <c r="J30" s="122" t="s">
        <v>17</v>
      </c>
      <c r="K30" s="123" t="s">
        <v>18</v>
      </c>
    </row>
    <row r="31" spans="1:11" x14ac:dyDescent="0.25">
      <c r="A31" s="33" t="s">
        <v>152</v>
      </c>
      <c r="B31" s="27">
        <v>85.84</v>
      </c>
      <c r="C31" s="27">
        <v>86.16</v>
      </c>
      <c r="D31" s="92">
        <f>10*LN((B31+B32)/10)</f>
        <v>22.807483983848712</v>
      </c>
      <c r="E31" s="92">
        <f>10*LN((C31+C32)/10)</f>
        <v>22.529745924407113</v>
      </c>
      <c r="F31" s="92">
        <f>G25</f>
        <v>9.2743553541460771E-2</v>
      </c>
      <c r="G31" s="92">
        <f>H25</f>
        <v>8.2025555364399566E-2</v>
      </c>
      <c r="H31" s="92">
        <f>B31-F31</f>
        <v>85.747256446458536</v>
      </c>
      <c r="I31" s="92">
        <f>C31-G31</f>
        <v>86.077974444635601</v>
      </c>
      <c r="J31" s="92">
        <f>10*LN((H31+H32)/10)</f>
        <v>22.798000384336401</v>
      </c>
      <c r="K31" s="94">
        <f>10*LN((I31+I32)/10)</f>
        <v>22.521122455755599</v>
      </c>
    </row>
    <row r="32" spans="1:11" ht="15.75" thickBot="1" x14ac:dyDescent="0.3">
      <c r="A32" s="82" t="s">
        <v>151</v>
      </c>
      <c r="B32" s="75">
        <v>12</v>
      </c>
      <c r="C32" s="75">
        <v>9</v>
      </c>
      <c r="D32" s="95"/>
      <c r="E32" s="95"/>
      <c r="F32" s="95"/>
      <c r="G32" s="95"/>
      <c r="H32" s="97">
        <v>12</v>
      </c>
      <c r="I32" s="97">
        <v>9</v>
      </c>
      <c r="J32" s="95"/>
      <c r="K32" s="96"/>
    </row>
    <row r="33" spans="1:11" ht="15.75" thickBot="1" x14ac:dyDescent="0.3">
      <c r="A33" s="25"/>
      <c r="B33" s="25"/>
      <c r="C33" s="25"/>
      <c r="D33" s="91"/>
      <c r="E33" s="91"/>
      <c r="F33" s="91"/>
      <c r="G33" s="91"/>
      <c r="H33" s="98"/>
      <c r="I33" s="98"/>
      <c r="J33" s="91"/>
      <c r="K33" s="91"/>
    </row>
    <row r="34" spans="1:11" ht="46.5" customHeight="1" x14ac:dyDescent="0.25">
      <c r="A34" s="25"/>
      <c r="B34" s="25"/>
      <c r="C34" s="25"/>
      <c r="D34" s="91"/>
      <c r="E34" s="91"/>
      <c r="F34" s="173" t="s">
        <v>262</v>
      </c>
      <c r="G34" s="174"/>
      <c r="H34" s="98"/>
      <c r="I34" s="98"/>
      <c r="J34" s="173" t="s">
        <v>257</v>
      </c>
      <c r="K34" s="174"/>
    </row>
    <row r="35" spans="1:11" ht="36.75" customHeight="1" thickBot="1" x14ac:dyDescent="0.3">
      <c r="D35" s="80"/>
      <c r="E35" s="80"/>
      <c r="F35" s="99">
        <f>F31/(B31+B32)</f>
        <v>9.4791040005581329E-4</v>
      </c>
      <c r="G35" s="100">
        <f>G31/(C31+C32)</f>
        <v>8.6197515094997448E-4</v>
      </c>
      <c r="H35" s="80"/>
      <c r="I35" s="80"/>
      <c r="J35" s="101">
        <f>D31-J31</f>
        <v>9.4835995123112582E-3</v>
      </c>
      <c r="K35" s="96">
        <f>E31-K31</f>
        <v>8.6234686515140879E-3</v>
      </c>
    </row>
    <row r="36" spans="1:11" ht="36.75" customHeight="1" x14ac:dyDescent="0.25">
      <c r="D36" s="80"/>
      <c r="E36" s="80"/>
      <c r="F36" s="106"/>
      <c r="G36" s="106"/>
      <c r="H36" s="80"/>
      <c r="I36" s="80"/>
      <c r="J36" s="91"/>
      <c r="K36" s="91"/>
    </row>
    <row r="37" spans="1:11" ht="36.75" customHeight="1" thickBot="1" x14ac:dyDescent="0.3">
      <c r="A37" s="57" t="s">
        <v>165</v>
      </c>
      <c r="D37" s="80"/>
      <c r="E37" s="80"/>
      <c r="F37" s="168" t="s">
        <v>258</v>
      </c>
      <c r="G37" s="168"/>
      <c r="H37" s="168"/>
      <c r="I37" s="80"/>
      <c r="J37" s="91"/>
      <c r="K37" s="91"/>
    </row>
    <row r="38" spans="1:11" x14ac:dyDescent="0.25">
      <c r="A38" s="54"/>
      <c r="B38" s="110" t="s">
        <v>17</v>
      </c>
      <c r="C38" s="111" t="s">
        <v>18</v>
      </c>
      <c r="F38" s="107"/>
      <c r="G38" s="110" t="s">
        <v>17</v>
      </c>
      <c r="H38" s="111" t="s">
        <v>18</v>
      </c>
      <c r="I38" s="80"/>
      <c r="J38" s="80"/>
      <c r="K38" s="80"/>
    </row>
    <row r="39" spans="1:11" ht="30" x14ac:dyDescent="0.25">
      <c r="A39" s="102" t="s">
        <v>159</v>
      </c>
      <c r="B39" s="120">
        <v>22.48</v>
      </c>
      <c r="C39" s="121">
        <v>22.52</v>
      </c>
      <c r="F39" s="102" t="s">
        <v>166</v>
      </c>
      <c r="G39" s="118">
        <v>7.6189999999999998</v>
      </c>
      <c r="H39" s="119">
        <v>7.5339999999999998</v>
      </c>
      <c r="I39" s="80"/>
      <c r="J39" s="80"/>
      <c r="K39" s="80"/>
    </row>
    <row r="40" spans="1:11" ht="30" x14ac:dyDescent="0.25">
      <c r="A40" s="102" t="s">
        <v>160</v>
      </c>
      <c r="B40" s="92">
        <f>EXP(B39/10)*10</f>
        <v>94.687793275134908</v>
      </c>
      <c r="C40" s="94">
        <f>EXP(C39/10)*10</f>
        <v>95.067302961595544</v>
      </c>
      <c r="F40" s="102" t="s">
        <v>163</v>
      </c>
      <c r="G40" s="92">
        <f>EXP(G39/10)*10</f>
        <v>21.423428073499085</v>
      </c>
      <c r="H40" s="94">
        <f>EXP(H39/10)*10</f>
        <v>21.242100668088106</v>
      </c>
      <c r="I40" s="80"/>
      <c r="J40" s="80"/>
      <c r="K40" s="80"/>
    </row>
    <row r="41" spans="1:11" ht="45" x14ac:dyDescent="0.25">
      <c r="A41" s="33"/>
      <c r="B41" s="92"/>
      <c r="C41" s="94"/>
      <c r="F41" s="102" t="s">
        <v>261</v>
      </c>
      <c r="G41" s="92">
        <f>G40+F31</f>
        <v>21.516171627040546</v>
      </c>
      <c r="H41" s="94">
        <f>H40+G31</f>
        <v>21.324126223452506</v>
      </c>
      <c r="I41" s="80"/>
      <c r="J41" s="80"/>
      <c r="K41" s="80"/>
    </row>
    <row r="42" spans="1:11" ht="52.5" customHeight="1" x14ac:dyDescent="0.25">
      <c r="A42" s="102" t="s">
        <v>161</v>
      </c>
      <c r="B42" s="92">
        <f>B40*(1-F35)</f>
        <v>94.598037731131072</v>
      </c>
      <c r="C42" s="94">
        <f>C40*(1-G35)</f>
        <v>94.985357308774809</v>
      </c>
      <c r="F42" s="102" t="s">
        <v>260</v>
      </c>
      <c r="G42" s="92">
        <f>10*LN(G41/10)</f>
        <v>7.662197281020239</v>
      </c>
      <c r="H42" s="94">
        <f>10*LN(H41/10)</f>
        <v>7.5725402526298593</v>
      </c>
      <c r="I42" s="80"/>
      <c r="J42" s="80"/>
      <c r="K42" s="80"/>
    </row>
    <row r="43" spans="1:11" ht="15.75" thickBot="1" x14ac:dyDescent="0.3">
      <c r="A43" s="103" t="s">
        <v>162</v>
      </c>
      <c r="B43" s="104">
        <f>10*LN(B42/10)</f>
        <v>22.470516400487689</v>
      </c>
      <c r="C43" s="105">
        <f>10*LN(C42/10)</f>
        <v>22.511376531348482</v>
      </c>
      <c r="F43" s="108" t="s">
        <v>164</v>
      </c>
      <c r="G43" s="95">
        <f>G42-G39</f>
        <v>4.3197281020239231E-2</v>
      </c>
      <c r="H43" s="96">
        <f>H42-H39</f>
        <v>3.8540252629859495E-2</v>
      </c>
      <c r="I43" s="80"/>
      <c r="J43" s="80"/>
      <c r="K43" s="80"/>
    </row>
    <row r="45" spans="1:11" ht="29.25" customHeight="1" x14ac:dyDescent="0.25">
      <c r="A45" s="56" t="s">
        <v>259</v>
      </c>
      <c r="B45" s="80">
        <f>B39-B43</f>
        <v>9.4835995123112582E-3</v>
      </c>
      <c r="C45" s="80">
        <f>C39-C43</f>
        <v>8.6234686515176406E-3</v>
      </c>
    </row>
    <row r="46" spans="1:11" ht="29.25" customHeight="1" thickBot="1" x14ac:dyDescent="0.3">
      <c r="A46" s="56"/>
      <c r="B46" s="80"/>
      <c r="C46" s="80"/>
    </row>
    <row r="47" spans="1:11" ht="45" x14ac:dyDescent="0.25">
      <c r="A47" s="109" t="s">
        <v>259</v>
      </c>
      <c r="B47" s="110" t="s">
        <v>17</v>
      </c>
      <c r="C47" s="111" t="s">
        <v>18</v>
      </c>
    </row>
    <row r="48" spans="1:11" x14ac:dyDescent="0.25">
      <c r="A48" s="114"/>
      <c r="B48" s="112">
        <f>B45</f>
        <v>9.4835995123112582E-3</v>
      </c>
      <c r="C48" s="113">
        <f>C45</f>
        <v>8.6234686515176406E-3</v>
      </c>
    </row>
    <row r="49" spans="1:4" x14ac:dyDescent="0.25">
      <c r="A49" s="114"/>
      <c r="B49" s="92"/>
      <c r="C49" s="92"/>
    </row>
    <row r="50" spans="1:4" ht="15.75" thickBot="1" x14ac:dyDescent="0.3">
      <c r="A50" s="115"/>
      <c r="B50" s="95"/>
      <c r="C50" s="96"/>
      <c r="D50" s="80"/>
    </row>
    <row r="51" spans="1:4" x14ac:dyDescent="0.25">
      <c r="B51" s="80"/>
      <c r="C51" s="80"/>
    </row>
    <row r="52" spans="1:4" x14ac:dyDescent="0.25">
      <c r="B52" s="80"/>
      <c r="C52" s="80"/>
    </row>
    <row r="54" spans="1:4" x14ac:dyDescent="0.25">
      <c r="B54" s="80"/>
      <c r="C54" s="80"/>
    </row>
  </sheetData>
  <mergeCells count="20">
    <mergeCell ref="J1:K1"/>
    <mergeCell ref="B1:C1"/>
    <mergeCell ref="D1:E1"/>
    <mergeCell ref="H1:I1"/>
    <mergeCell ref="G1:G2"/>
    <mergeCell ref="F1:F2"/>
    <mergeCell ref="A11:K11"/>
    <mergeCell ref="F37:H37"/>
    <mergeCell ref="H29:I29"/>
    <mergeCell ref="J29:K29"/>
    <mergeCell ref="F34:G34"/>
    <mergeCell ref="J34:K34"/>
    <mergeCell ref="A20:A21"/>
    <mergeCell ref="D20:D22"/>
    <mergeCell ref="B29:C29"/>
    <mergeCell ref="D29:E29"/>
    <mergeCell ref="F29:G29"/>
    <mergeCell ref="B20:C21"/>
    <mergeCell ref="E20:F21"/>
    <mergeCell ref="G20:H21"/>
  </mergeCells>
  <pageMargins left="0.7" right="0.7" top="0.75" bottom="0.75" header="0.3" footer="0.3"/>
  <pageSetup scale="54" orientation="landscape"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0"/>
  <sheetViews>
    <sheetView view="pageBreakPreview" topLeftCell="B1" zoomScale="60" zoomScaleNormal="100" workbookViewId="0">
      <selection activeCell="S68" sqref="S68"/>
    </sheetView>
  </sheetViews>
  <sheetFormatPr defaultRowHeight="15" x14ac:dyDescent="0.25"/>
  <cols>
    <col min="2" max="2" width="25.28515625" customWidth="1"/>
    <col min="3" max="16" width="12.28515625" bestFit="1" customWidth="1"/>
    <col min="17" max="18" width="11.140625" bestFit="1" customWidth="1"/>
    <col min="19" max="19" width="17.28515625" customWidth="1"/>
  </cols>
  <sheetData>
    <row r="1" spans="2:19" ht="30" x14ac:dyDescent="0.25">
      <c r="B1" s="59" t="s">
        <v>127</v>
      </c>
      <c r="C1" s="60">
        <v>2001</v>
      </c>
      <c r="D1" s="60">
        <v>2002</v>
      </c>
      <c r="E1" s="60">
        <v>2003</v>
      </c>
      <c r="F1" s="60">
        <v>2004</v>
      </c>
      <c r="G1" s="60">
        <v>2005</v>
      </c>
      <c r="H1" s="60">
        <v>2006</v>
      </c>
      <c r="I1" s="60">
        <v>2007</v>
      </c>
      <c r="J1" s="60">
        <v>2008</v>
      </c>
      <c r="K1" s="60">
        <v>2009</v>
      </c>
      <c r="L1" s="60">
        <v>2010</v>
      </c>
      <c r="M1" s="60">
        <v>2011</v>
      </c>
      <c r="N1" s="60">
        <v>2012</v>
      </c>
      <c r="O1" s="60">
        <v>2013</v>
      </c>
      <c r="P1" s="60">
        <v>2014</v>
      </c>
      <c r="Q1" s="60">
        <v>2015</v>
      </c>
      <c r="R1" s="60">
        <v>2016</v>
      </c>
      <c r="S1" s="61" t="s">
        <v>176</v>
      </c>
    </row>
    <row r="2" spans="2:19" x14ac:dyDescent="0.25">
      <c r="B2" s="62" t="s">
        <v>3</v>
      </c>
      <c r="C2" s="58">
        <v>1560.0060000000001</v>
      </c>
      <c r="D2" s="58">
        <v>380.279</v>
      </c>
      <c r="E2" s="58">
        <v>434.51100000000002</v>
      </c>
      <c r="F2" s="58">
        <v>1193.9559999999999</v>
      </c>
      <c r="G2" s="58">
        <v>220.40299999999999</v>
      </c>
      <c r="H2" s="58">
        <v>149.07400000000001</v>
      </c>
      <c r="I2" s="58">
        <v>5.4589999999999996</v>
      </c>
      <c r="J2" s="58">
        <v>2.0739999999999998</v>
      </c>
      <c r="K2" s="58">
        <v>44.905000000000001</v>
      </c>
      <c r="L2" s="58">
        <v>46.427999999999997</v>
      </c>
      <c r="M2" s="58">
        <v>36.393999999999998</v>
      </c>
      <c r="N2" s="58">
        <v>0.18</v>
      </c>
      <c r="O2" s="58">
        <v>10.513</v>
      </c>
      <c r="P2" s="58">
        <v>1.4999999999999999E-2</v>
      </c>
      <c r="Q2" s="58">
        <v>2.0089999999999999</v>
      </c>
      <c r="R2" s="58">
        <v>0.06</v>
      </c>
      <c r="S2" s="63">
        <f>AVERAGE(P2:R2)</f>
        <v>0.69466666666666665</v>
      </c>
    </row>
    <row r="3" spans="2:19" x14ac:dyDescent="0.25">
      <c r="B3" s="62" t="s">
        <v>13</v>
      </c>
      <c r="C3" s="58">
        <v>14531.152</v>
      </c>
      <c r="D3" s="58">
        <v>10961.213</v>
      </c>
      <c r="E3" s="58">
        <v>9429.0450000000001</v>
      </c>
      <c r="F3" s="58">
        <v>10098.571</v>
      </c>
      <c r="G3" s="58">
        <v>8227.2530000000006</v>
      </c>
      <c r="H3" s="58">
        <v>8526.4490000000005</v>
      </c>
      <c r="I3" s="58">
        <v>8722.5939999999991</v>
      </c>
      <c r="J3" s="58">
        <v>8501.6980000000003</v>
      </c>
      <c r="K3" s="58">
        <v>6811.4859999999999</v>
      </c>
      <c r="L3" s="58">
        <v>8506.1779999999999</v>
      </c>
      <c r="M3" s="58">
        <v>8618.7749999999996</v>
      </c>
      <c r="N3" s="58">
        <v>8409.3960000000006</v>
      </c>
      <c r="O3" s="58">
        <v>6699.3909999999996</v>
      </c>
      <c r="P3" s="58">
        <v>7968.1139999999996</v>
      </c>
      <c r="Q3" s="58">
        <v>6445.2449999999999</v>
      </c>
      <c r="R3" s="58">
        <v>1636.9870000000001</v>
      </c>
      <c r="S3" s="63">
        <f t="shared" ref="S3:S7" si="0">AVERAGE(P3:R3)</f>
        <v>5350.1153333333341</v>
      </c>
    </row>
    <row r="4" spans="2:19" x14ac:dyDescent="0.25">
      <c r="B4" s="62" t="s">
        <v>7</v>
      </c>
      <c r="C4" s="58">
        <v>23015.137999999999</v>
      </c>
      <c r="D4" s="58">
        <v>24613.832999999999</v>
      </c>
      <c r="E4" s="58">
        <v>22140.18</v>
      </c>
      <c r="F4" s="58">
        <v>23588.239000000001</v>
      </c>
      <c r="G4" s="58">
        <v>22363.256000000001</v>
      </c>
      <c r="H4" s="58">
        <v>26172.296999999999</v>
      </c>
      <c r="I4" s="58">
        <v>29538.867999999999</v>
      </c>
      <c r="J4" s="58">
        <v>26448.23</v>
      </c>
      <c r="K4" s="58">
        <v>27425.294000000002</v>
      </c>
      <c r="L4" s="58">
        <v>28674.644</v>
      </c>
      <c r="M4" s="58">
        <v>30397.963</v>
      </c>
      <c r="N4" s="58">
        <v>32973.75</v>
      </c>
      <c r="O4" s="58">
        <v>28854.281999999999</v>
      </c>
      <c r="P4" s="58">
        <v>30028.873</v>
      </c>
      <c r="Q4" s="58">
        <v>14993.656000000001</v>
      </c>
      <c r="R4" s="58">
        <v>22569.595000000001</v>
      </c>
      <c r="S4" s="63">
        <f t="shared" si="0"/>
        <v>22530.708000000002</v>
      </c>
    </row>
    <row r="5" spans="2:19" x14ac:dyDescent="0.25">
      <c r="B5" s="62" t="s">
        <v>20</v>
      </c>
      <c r="C5" s="58">
        <v>5.032</v>
      </c>
      <c r="D5" s="58">
        <v>4.0670000000000002</v>
      </c>
      <c r="E5" s="58">
        <v>1.754</v>
      </c>
      <c r="F5" s="58">
        <v>0.57199999999999995</v>
      </c>
      <c r="G5" s="58">
        <v>0.73599999999999999</v>
      </c>
      <c r="H5" s="58">
        <v>8.7999999999999995E-2</v>
      </c>
      <c r="I5" s="58">
        <v>0.124</v>
      </c>
      <c r="J5" s="58">
        <v>0.35499999999999998</v>
      </c>
      <c r="K5" s="58">
        <v>0.42499999999999999</v>
      </c>
      <c r="L5" s="58">
        <v>0.54100000000000004</v>
      </c>
      <c r="M5" s="58">
        <v>0.45400000000000001</v>
      </c>
      <c r="N5" s="58">
        <v>2.2160000000000002</v>
      </c>
      <c r="O5" s="58">
        <v>1.768</v>
      </c>
      <c r="P5" s="58">
        <v>0.311</v>
      </c>
      <c r="Q5" s="58">
        <v>0.59699999999999998</v>
      </c>
      <c r="R5" s="58">
        <v>1.1439999999999999</v>
      </c>
      <c r="S5" s="63">
        <f t="shared" si="0"/>
        <v>0.68399999999999983</v>
      </c>
    </row>
    <row r="6" spans="2:19" x14ac:dyDescent="0.25">
      <c r="B6" s="62" t="s">
        <v>11</v>
      </c>
      <c r="C6" s="58">
        <v>2369.913</v>
      </c>
      <c r="D6" s="58">
        <v>440.67399999999998</v>
      </c>
      <c r="E6" s="58">
        <v>1668.7339999999999</v>
      </c>
      <c r="F6" s="58">
        <v>2089.962</v>
      </c>
      <c r="G6" s="58">
        <v>461.214</v>
      </c>
      <c r="H6" s="58">
        <v>441.11</v>
      </c>
      <c r="I6" s="58">
        <v>433.46699999999998</v>
      </c>
      <c r="J6" s="58">
        <v>378.96</v>
      </c>
      <c r="K6" s="58">
        <v>395.428</v>
      </c>
      <c r="L6" s="58">
        <v>55.206000000000003</v>
      </c>
      <c r="M6" s="58">
        <v>24.603000000000002</v>
      </c>
      <c r="N6" s="58">
        <v>14.212</v>
      </c>
      <c r="O6" s="58">
        <v>20.837</v>
      </c>
      <c r="P6" s="58">
        <v>1.863</v>
      </c>
      <c r="Q6" s="58">
        <v>2.4260000000000002</v>
      </c>
      <c r="R6" s="58">
        <v>2.4990000000000001</v>
      </c>
      <c r="S6" s="63">
        <f t="shared" si="0"/>
        <v>2.2626666666666666</v>
      </c>
    </row>
    <row r="7" spans="2:19" ht="15.75" thickBot="1" x14ac:dyDescent="0.3">
      <c r="B7" s="64" t="s">
        <v>9</v>
      </c>
      <c r="C7" s="65">
        <v>36715.823000000004</v>
      </c>
      <c r="D7" s="65">
        <v>34151.42</v>
      </c>
      <c r="E7" s="65">
        <v>39303.695</v>
      </c>
      <c r="F7" s="65">
        <v>44497.997000000003</v>
      </c>
      <c r="G7" s="65">
        <v>34889.862999999998</v>
      </c>
      <c r="H7" s="65">
        <v>38122.067999999999</v>
      </c>
      <c r="I7" s="65">
        <v>33515.240999999995</v>
      </c>
      <c r="J7" s="65">
        <v>37938.569000000003</v>
      </c>
      <c r="K7" s="65">
        <v>33831.800000000003</v>
      </c>
      <c r="L7" s="65">
        <v>28464.343999999997</v>
      </c>
      <c r="M7" s="65">
        <v>31684.363000000001</v>
      </c>
      <c r="N7" s="65">
        <v>31687.163999999997</v>
      </c>
      <c r="O7" s="65">
        <v>34196.256000000001</v>
      </c>
      <c r="P7" s="65">
        <v>34222.588000000003</v>
      </c>
      <c r="Q7" s="65">
        <v>20480.477999999999</v>
      </c>
      <c r="R7" s="65">
        <v>18336.022000000001</v>
      </c>
      <c r="S7" s="63">
        <f t="shared" si="0"/>
        <v>24346.362666666668</v>
      </c>
    </row>
    <row r="10" spans="2:19" ht="15.75" thickBot="1" x14ac:dyDescent="0.3"/>
    <row r="11" spans="2:19" ht="30" x14ac:dyDescent="0.25">
      <c r="B11" s="59" t="s">
        <v>128</v>
      </c>
      <c r="C11" s="60">
        <v>2001</v>
      </c>
      <c r="D11" s="60">
        <v>2002</v>
      </c>
      <c r="E11" s="60">
        <v>2003</v>
      </c>
      <c r="F11" s="60">
        <v>2004</v>
      </c>
      <c r="G11" s="60">
        <v>2005</v>
      </c>
      <c r="H11" s="60">
        <v>2006</v>
      </c>
      <c r="I11" s="60">
        <v>2007</v>
      </c>
      <c r="J11" s="60">
        <v>2008</v>
      </c>
      <c r="K11" s="60">
        <v>2009</v>
      </c>
      <c r="L11" s="60">
        <v>2010</v>
      </c>
      <c r="M11" s="60">
        <v>2011</v>
      </c>
      <c r="N11" s="60">
        <v>2012</v>
      </c>
      <c r="O11" s="60">
        <v>2013</v>
      </c>
      <c r="P11" s="60">
        <v>2014</v>
      </c>
      <c r="Q11" s="60">
        <v>2015</v>
      </c>
      <c r="R11" s="60">
        <v>2016</v>
      </c>
      <c r="S11" s="61" t="s">
        <v>176</v>
      </c>
    </row>
    <row r="12" spans="2:19" x14ac:dyDescent="0.25">
      <c r="B12" s="62" t="s">
        <v>3</v>
      </c>
      <c r="C12" s="58">
        <v>343.66199999999998</v>
      </c>
      <c r="D12" s="58">
        <v>147.79</v>
      </c>
      <c r="E12" s="58">
        <v>92.563000000000002</v>
      </c>
      <c r="F12" s="58">
        <v>264.02800000000002</v>
      </c>
      <c r="G12" s="58">
        <v>138.203</v>
      </c>
      <c r="H12" s="58">
        <v>36.814999999999998</v>
      </c>
      <c r="I12" s="58">
        <v>16.158999999999999</v>
      </c>
      <c r="J12" s="58">
        <v>16.617000000000001</v>
      </c>
      <c r="K12" s="58">
        <v>22.587</v>
      </c>
      <c r="L12" s="58">
        <v>36.659999999999997</v>
      </c>
      <c r="M12" s="58">
        <v>92.721999999999994</v>
      </c>
      <c r="N12" s="58">
        <v>64.647999999999996</v>
      </c>
      <c r="O12" s="58">
        <v>15.634</v>
      </c>
      <c r="P12" s="58">
        <v>3.6059999999999999</v>
      </c>
      <c r="Q12" s="58">
        <v>32.249000000000002</v>
      </c>
      <c r="R12" s="58">
        <v>16.974</v>
      </c>
      <c r="S12" s="63">
        <f>AVERAGE(P12:R12)</f>
        <v>17.609666666666669</v>
      </c>
    </row>
    <row r="13" spans="2:19" x14ac:dyDescent="0.25">
      <c r="B13" s="62" t="s">
        <v>13</v>
      </c>
      <c r="C13" s="58">
        <v>5940.6570000000002</v>
      </c>
      <c r="D13" s="58">
        <v>5095.808</v>
      </c>
      <c r="E13" s="58">
        <v>4755.5749999999998</v>
      </c>
      <c r="F13" s="58">
        <v>4944.8559999999998</v>
      </c>
      <c r="G13" s="58">
        <v>4627.7960000000003</v>
      </c>
      <c r="H13" s="58">
        <v>5460.7650000000003</v>
      </c>
      <c r="I13" s="58">
        <v>5345.4589999999998</v>
      </c>
      <c r="J13" s="58">
        <v>4919.1099999999997</v>
      </c>
      <c r="K13" s="58">
        <v>3782.2469999999998</v>
      </c>
      <c r="L13" s="58">
        <v>4879.9830000000002</v>
      </c>
      <c r="M13" s="58">
        <v>5323.6120000000001</v>
      </c>
      <c r="N13" s="58">
        <v>5455.7690000000002</v>
      </c>
      <c r="O13" s="58">
        <v>4277.576</v>
      </c>
      <c r="P13" s="58">
        <v>5126.9809999999998</v>
      </c>
      <c r="Q13" s="58">
        <v>4318.2439999999997</v>
      </c>
      <c r="R13" s="58">
        <v>3055.8240000000001</v>
      </c>
      <c r="S13" s="63">
        <f t="shared" ref="S13:S17" si="1">AVERAGE(P13:R13)</f>
        <v>4167.016333333333</v>
      </c>
    </row>
    <row r="14" spans="2:19" x14ac:dyDescent="0.25">
      <c r="B14" s="62" t="s">
        <v>7</v>
      </c>
      <c r="C14" s="58">
        <v>18559.993999999999</v>
      </c>
      <c r="D14" s="58">
        <v>16314.772000000001</v>
      </c>
      <c r="E14" s="58">
        <v>15743.107</v>
      </c>
      <c r="F14" s="58">
        <v>15520.502</v>
      </c>
      <c r="G14" s="58">
        <v>13171.061</v>
      </c>
      <c r="H14" s="58">
        <v>14662.846</v>
      </c>
      <c r="I14" s="58">
        <v>17353.184000000001</v>
      </c>
      <c r="J14" s="58">
        <v>15123.050999999999</v>
      </c>
      <c r="K14" s="58">
        <v>14338.106</v>
      </c>
      <c r="L14" s="58">
        <v>14618.655999999999</v>
      </c>
      <c r="M14" s="58">
        <v>13410.679</v>
      </c>
      <c r="N14" s="58">
        <v>11066.772000000001</v>
      </c>
      <c r="O14" s="58">
        <v>10714.403</v>
      </c>
      <c r="P14" s="58">
        <v>12301.268</v>
      </c>
      <c r="Q14" s="58">
        <v>6268.0720000000001</v>
      </c>
      <c r="R14" s="58">
        <v>9863.6630000000005</v>
      </c>
      <c r="S14" s="63">
        <f t="shared" si="1"/>
        <v>9477.6676666666663</v>
      </c>
    </row>
    <row r="15" spans="2:19" ht="14.45" x14ac:dyDescent="0.3">
      <c r="B15" s="62" t="s">
        <v>20</v>
      </c>
      <c r="C15" s="58">
        <v>2060.9169999999999</v>
      </c>
      <c r="D15" s="58">
        <v>1570.0329999999999</v>
      </c>
      <c r="E15" s="58">
        <v>547.76599999999996</v>
      </c>
      <c r="F15" s="58">
        <v>140.483</v>
      </c>
      <c r="G15" s="58">
        <v>204.357</v>
      </c>
      <c r="H15" s="58">
        <v>25.58</v>
      </c>
      <c r="I15" s="58">
        <v>89.304000000000002</v>
      </c>
      <c r="J15" s="58">
        <v>119.08799999999999</v>
      </c>
      <c r="K15" s="58">
        <v>191.42699999999999</v>
      </c>
      <c r="L15" s="58">
        <v>152.37199999999999</v>
      </c>
      <c r="M15" s="58">
        <v>149.15600000000001</v>
      </c>
      <c r="N15" s="58">
        <v>938.22299999999996</v>
      </c>
      <c r="O15" s="58">
        <v>855.28</v>
      </c>
      <c r="P15" s="58">
        <v>175.596</v>
      </c>
      <c r="Q15" s="58">
        <v>264.27300000000002</v>
      </c>
      <c r="R15" s="58">
        <v>528.93399999999997</v>
      </c>
      <c r="S15" s="63">
        <f t="shared" si="1"/>
        <v>322.93433333333331</v>
      </c>
    </row>
    <row r="16" spans="2:19" ht="14.45" x14ac:dyDescent="0.3">
      <c r="B16" s="62" t="s">
        <v>11</v>
      </c>
      <c r="C16" s="58">
        <v>545.16700000000003</v>
      </c>
      <c r="D16" s="58">
        <v>278.43599999999998</v>
      </c>
      <c r="E16" s="58">
        <v>312.51499999999999</v>
      </c>
      <c r="F16" s="58">
        <v>444.04199999999997</v>
      </c>
      <c r="G16" s="58">
        <v>205.24799999999999</v>
      </c>
      <c r="H16" s="58">
        <v>159.97</v>
      </c>
      <c r="I16" s="58">
        <v>235.76400000000001</v>
      </c>
      <c r="J16" s="58">
        <v>254.114</v>
      </c>
      <c r="K16" s="58">
        <v>165.51300000000001</v>
      </c>
      <c r="L16" s="58">
        <v>316.42</v>
      </c>
      <c r="M16" s="58">
        <v>413.142</v>
      </c>
      <c r="N16" s="58">
        <v>331.63299999999998</v>
      </c>
      <c r="O16" s="58">
        <v>292.185</v>
      </c>
      <c r="P16" s="58">
        <v>172.654</v>
      </c>
      <c r="Q16" s="58">
        <v>132.93</v>
      </c>
      <c r="R16" s="58">
        <v>95.07</v>
      </c>
      <c r="S16" s="63">
        <f t="shared" si="1"/>
        <v>133.55133333333333</v>
      </c>
    </row>
    <row r="17" spans="2:19" thickBot="1" x14ac:dyDescent="0.35">
      <c r="B17" s="64" t="s">
        <v>9</v>
      </c>
      <c r="C17" s="65">
        <v>19159.856</v>
      </c>
      <c r="D17" s="65">
        <v>17704.705999999998</v>
      </c>
      <c r="E17" s="65">
        <v>19016.175999999999</v>
      </c>
      <c r="F17" s="65">
        <v>18206.887999999999</v>
      </c>
      <c r="G17" s="65">
        <v>16262.701000000001</v>
      </c>
      <c r="H17" s="65">
        <v>14155.369999999999</v>
      </c>
      <c r="I17" s="65">
        <v>13899.686000000002</v>
      </c>
      <c r="J17" s="65">
        <v>16472.099000000002</v>
      </c>
      <c r="K17" s="65">
        <v>14523.365000000002</v>
      </c>
      <c r="L17" s="65">
        <v>15806.460999999999</v>
      </c>
      <c r="M17" s="65">
        <v>16012.686</v>
      </c>
      <c r="N17" s="65">
        <v>14235.626</v>
      </c>
      <c r="O17" s="65">
        <v>18046.843999999997</v>
      </c>
      <c r="P17" s="65">
        <v>17906.083999999999</v>
      </c>
      <c r="Q17" s="65">
        <v>9459.2759999999998</v>
      </c>
      <c r="R17" s="65">
        <v>9719.3590000000004</v>
      </c>
      <c r="S17" s="63">
        <f t="shared" si="1"/>
        <v>12361.572999999999</v>
      </c>
    </row>
    <row r="19" spans="2:19" thickBot="1" x14ac:dyDescent="0.35"/>
    <row r="20" spans="2:19" ht="14.45" x14ac:dyDescent="0.3">
      <c r="B20" s="59" t="s">
        <v>129</v>
      </c>
      <c r="C20" s="60">
        <v>2001</v>
      </c>
      <c r="D20" s="60">
        <v>2002</v>
      </c>
      <c r="E20" s="60">
        <v>2003</v>
      </c>
      <c r="F20" s="60">
        <v>2004</v>
      </c>
      <c r="G20" s="60">
        <v>2005</v>
      </c>
      <c r="H20" s="60">
        <v>2006</v>
      </c>
      <c r="I20" s="60">
        <v>2007</v>
      </c>
      <c r="J20" s="60">
        <v>2008</v>
      </c>
      <c r="K20" s="60">
        <v>2009</v>
      </c>
      <c r="L20" s="60">
        <v>2010</v>
      </c>
      <c r="M20" s="60">
        <v>2011</v>
      </c>
      <c r="N20" s="60">
        <v>2012</v>
      </c>
      <c r="O20" s="60">
        <v>2013</v>
      </c>
      <c r="P20" s="60">
        <v>2014</v>
      </c>
      <c r="Q20" s="60">
        <v>2015</v>
      </c>
      <c r="R20" s="60">
        <v>2016</v>
      </c>
      <c r="S20" s="61" t="s">
        <v>176</v>
      </c>
    </row>
    <row r="21" spans="2:19" ht="14.45" x14ac:dyDescent="0.3">
      <c r="B21" s="62" t="s">
        <v>3</v>
      </c>
      <c r="C21" s="58">
        <v>2847752.27</v>
      </c>
      <c r="D21" s="58">
        <v>1206487.8899999999</v>
      </c>
      <c r="E21" s="58">
        <v>649595.68999999994</v>
      </c>
      <c r="F21" s="58">
        <v>2216436.29</v>
      </c>
      <c r="G21" s="58">
        <v>1248079.8600000001</v>
      </c>
      <c r="H21" s="58">
        <v>305417.90999999997</v>
      </c>
      <c r="I21" s="58">
        <v>110986.65</v>
      </c>
      <c r="J21" s="58">
        <v>187864.47</v>
      </c>
      <c r="K21" s="58">
        <v>213572.96</v>
      </c>
      <c r="L21" s="58">
        <v>432444.71</v>
      </c>
      <c r="M21" s="58">
        <v>681341.89</v>
      </c>
      <c r="N21" s="58">
        <v>599338.82999999996</v>
      </c>
      <c r="O21" s="58">
        <v>160257.15</v>
      </c>
      <c r="P21" s="58">
        <v>50015.65</v>
      </c>
      <c r="Q21" s="58">
        <v>382638.09</v>
      </c>
      <c r="R21" s="58">
        <v>188489.83</v>
      </c>
      <c r="S21" s="63">
        <f>AVERAGE(P21:R21)</f>
        <v>207047.85666666669</v>
      </c>
    </row>
    <row r="22" spans="2:19" ht="14.45" x14ac:dyDescent="0.3">
      <c r="B22" s="62" t="s">
        <v>13</v>
      </c>
      <c r="C22" s="58">
        <v>40116045.899999999</v>
      </c>
      <c r="D22" s="58">
        <v>37915334.174999997</v>
      </c>
      <c r="E22" s="58">
        <v>34349825.399999999</v>
      </c>
      <c r="F22" s="58">
        <v>38817679.100000001</v>
      </c>
      <c r="G22" s="58">
        <v>35571749.225000001</v>
      </c>
      <c r="H22" s="58">
        <v>37415630.950000003</v>
      </c>
      <c r="I22" s="58">
        <v>38281500.325000003</v>
      </c>
      <c r="J22" s="58">
        <v>36963054.016999997</v>
      </c>
      <c r="K22" s="58">
        <v>29012386.307999998</v>
      </c>
      <c r="L22" s="58">
        <v>36889221.879000001</v>
      </c>
      <c r="M22" s="58">
        <v>39841329.107000001</v>
      </c>
      <c r="N22" s="58">
        <v>39578106.920000002</v>
      </c>
      <c r="O22" s="58">
        <v>31745694.149999999</v>
      </c>
      <c r="P22" s="58">
        <v>36914098.229999997</v>
      </c>
      <c r="Q22" s="58">
        <v>30945760.710999999</v>
      </c>
      <c r="R22" s="58">
        <v>22791149.585999999</v>
      </c>
      <c r="S22" s="63">
        <f t="shared" ref="S22:S26" si="2">AVERAGE(P22:R22)</f>
        <v>30217002.842333332</v>
      </c>
    </row>
    <row r="23" spans="2:19" ht="14.45" x14ac:dyDescent="0.3">
      <c r="B23" s="62" t="s">
        <v>7</v>
      </c>
      <c r="C23" s="58">
        <v>127286861.125</v>
      </c>
      <c r="D23" s="58">
        <v>119314326.125</v>
      </c>
      <c r="E23" s="58">
        <v>118365745.55</v>
      </c>
      <c r="F23" s="58">
        <v>119463596.05399999</v>
      </c>
      <c r="G23" s="58">
        <v>112147210.057</v>
      </c>
      <c r="H23" s="58">
        <v>121705200.25</v>
      </c>
      <c r="I23" s="58">
        <v>134907665.82800001</v>
      </c>
      <c r="J23" s="58">
        <v>118966628.43099999</v>
      </c>
      <c r="K23" s="58">
        <v>117815526.08</v>
      </c>
      <c r="L23" s="58">
        <v>118838142.02000001</v>
      </c>
      <c r="M23" s="58">
        <v>113445584.19499999</v>
      </c>
      <c r="N23" s="58">
        <v>112554164.04100001</v>
      </c>
      <c r="O23" s="58">
        <v>104475361.24599999</v>
      </c>
      <c r="P23" s="58">
        <v>109631987.35699999</v>
      </c>
      <c r="Q23" s="58">
        <v>53357587.704000004</v>
      </c>
      <c r="R23" s="58">
        <v>78529098.774000004</v>
      </c>
      <c r="S23" s="63">
        <f t="shared" si="2"/>
        <v>80506224.611666664</v>
      </c>
    </row>
    <row r="24" spans="2:19" ht="14.45" x14ac:dyDescent="0.3">
      <c r="B24" s="62" t="s">
        <v>20</v>
      </c>
      <c r="C24" s="58">
        <v>16772257.824999999</v>
      </c>
      <c r="D24" s="58">
        <v>13555133.65</v>
      </c>
      <c r="E24" s="58">
        <v>5846215.5249999994</v>
      </c>
      <c r="F24" s="58">
        <v>1908853.3670000001</v>
      </c>
      <c r="G24" s="58">
        <v>2449652.6979999999</v>
      </c>
      <c r="H24" s="58">
        <v>291724.076</v>
      </c>
      <c r="I24" s="58">
        <v>412125.38</v>
      </c>
      <c r="J24" s="58">
        <v>1186846.753</v>
      </c>
      <c r="K24" s="58">
        <v>1415814.997</v>
      </c>
      <c r="L24" s="58">
        <v>1804235.5379999999</v>
      </c>
      <c r="M24" s="58">
        <v>1514550.4989999998</v>
      </c>
      <c r="N24" s="58">
        <v>7386910.0129999993</v>
      </c>
      <c r="O24" s="58">
        <v>5893812.6940000001</v>
      </c>
      <c r="P24" s="58">
        <v>1036286.399</v>
      </c>
      <c r="Q24" s="58">
        <v>1991064.1070000001</v>
      </c>
      <c r="R24" s="58">
        <v>3811793.5430000001</v>
      </c>
      <c r="S24" s="63">
        <f t="shared" si="2"/>
        <v>2279714.6830000002</v>
      </c>
    </row>
    <row r="25" spans="2:19" ht="14.45" x14ac:dyDescent="0.3">
      <c r="B25" s="62" t="s">
        <v>11</v>
      </c>
      <c r="C25" s="58">
        <v>3358881.5490000001</v>
      </c>
      <c r="D25" s="58">
        <v>1951265.0049999999</v>
      </c>
      <c r="E25" s="58">
        <v>2160287.6090000002</v>
      </c>
      <c r="F25" s="58">
        <v>2850587.827</v>
      </c>
      <c r="G25" s="58">
        <v>1649518.5619999999</v>
      </c>
      <c r="H25" s="58">
        <v>1535991.138</v>
      </c>
      <c r="I25" s="58">
        <v>2002430.024</v>
      </c>
      <c r="J25" s="58">
        <v>2497924.4369999999</v>
      </c>
      <c r="K25" s="58">
        <v>1636218.192</v>
      </c>
      <c r="L25" s="58">
        <v>2444251.2889999999</v>
      </c>
      <c r="M25" s="58">
        <v>2702579.2510000002</v>
      </c>
      <c r="N25" s="58">
        <v>2429814.9190000002</v>
      </c>
      <c r="O25" s="58">
        <v>2540685.8689999999</v>
      </c>
      <c r="P25" s="58">
        <v>1406358.682</v>
      </c>
      <c r="Q25" s="58">
        <v>1097234.338</v>
      </c>
      <c r="R25" s="58">
        <v>774097.05799999996</v>
      </c>
      <c r="S25" s="63">
        <f t="shared" si="2"/>
        <v>1092563.3593333333</v>
      </c>
    </row>
    <row r="26" spans="2:19" ht="15.75" thickBot="1" x14ac:dyDescent="0.3">
      <c r="B26" s="64" t="s">
        <v>9</v>
      </c>
      <c r="C26" s="65">
        <v>112561358.425</v>
      </c>
      <c r="D26" s="65">
        <v>100773662.65000001</v>
      </c>
      <c r="E26" s="65">
        <v>113065625.69999999</v>
      </c>
      <c r="F26" s="65">
        <v>121879576.09200001</v>
      </c>
      <c r="G26" s="65">
        <v>106686109.633</v>
      </c>
      <c r="H26" s="65">
        <v>106763234.54899999</v>
      </c>
      <c r="I26" s="65">
        <v>107764262.111</v>
      </c>
      <c r="J26" s="65">
        <v>116381711.90700001</v>
      </c>
      <c r="K26" s="65">
        <v>109159789.21799999</v>
      </c>
      <c r="L26" s="65">
        <v>112760640.859</v>
      </c>
      <c r="M26" s="65">
        <v>111049815.551</v>
      </c>
      <c r="N26" s="65">
        <v>106932720.244</v>
      </c>
      <c r="O26" s="65">
        <v>119456100.277</v>
      </c>
      <c r="P26" s="65">
        <v>113580945.76899999</v>
      </c>
      <c r="Q26" s="65">
        <v>68706757.260000005</v>
      </c>
      <c r="R26" s="65">
        <v>64149532.295000002</v>
      </c>
      <c r="S26" s="63">
        <f t="shared" si="2"/>
        <v>82145745.107999995</v>
      </c>
    </row>
    <row r="28" spans="2:19" ht="15.75" thickBot="1" x14ac:dyDescent="0.3"/>
    <row r="29" spans="2:19" ht="30" x14ac:dyDescent="0.25">
      <c r="B29" s="59" t="s">
        <v>130</v>
      </c>
      <c r="C29" s="60">
        <v>2001</v>
      </c>
      <c r="D29" s="60">
        <v>2002</v>
      </c>
      <c r="E29" s="60">
        <v>2003</v>
      </c>
      <c r="F29" s="60">
        <v>2004</v>
      </c>
      <c r="G29" s="60">
        <v>2005</v>
      </c>
      <c r="H29" s="60">
        <v>2006</v>
      </c>
      <c r="I29" s="60">
        <v>2007</v>
      </c>
      <c r="J29" s="60">
        <v>2008</v>
      </c>
      <c r="K29" s="60">
        <v>2009</v>
      </c>
      <c r="L29" s="60">
        <v>2010</v>
      </c>
      <c r="M29" s="60">
        <v>2011</v>
      </c>
      <c r="N29" s="60">
        <v>2012</v>
      </c>
      <c r="O29" s="60">
        <v>2013</v>
      </c>
      <c r="P29" s="60">
        <v>2014</v>
      </c>
      <c r="Q29" s="60">
        <v>2015</v>
      </c>
      <c r="R29" s="60">
        <v>2016</v>
      </c>
      <c r="S29" s="61" t="s">
        <v>176</v>
      </c>
    </row>
    <row r="30" spans="2:19" x14ac:dyDescent="0.25">
      <c r="B30" s="62" t="s">
        <v>3</v>
      </c>
      <c r="C30" s="58">
        <f t="shared" ref="C30:O30" si="3">C2*2000/C21</f>
        <v>1.0956051314112376</v>
      </c>
      <c r="D30" s="58">
        <f t="shared" si="3"/>
        <v>0.63039008207533698</v>
      </c>
      <c r="E30" s="58">
        <f t="shared" si="3"/>
        <v>1.3377890484464268</v>
      </c>
      <c r="F30" s="58">
        <f t="shared" si="3"/>
        <v>1.077365503702342</v>
      </c>
      <c r="G30" s="58">
        <f t="shared" si="3"/>
        <v>0.35318733530400848</v>
      </c>
      <c r="H30" s="58">
        <f t="shared" si="3"/>
        <v>0.97619684451380084</v>
      </c>
      <c r="I30" s="58">
        <f t="shared" si="3"/>
        <v>9.8372191610432425E-2</v>
      </c>
      <c r="J30" s="58">
        <f t="shared" si="3"/>
        <v>2.2079747170925933E-2</v>
      </c>
      <c r="K30" s="58">
        <f t="shared" si="3"/>
        <v>0.42051203485684707</v>
      </c>
      <c r="L30" s="58">
        <f t="shared" si="3"/>
        <v>0.21472340359996542</v>
      </c>
      <c r="M30" s="58">
        <f t="shared" si="3"/>
        <v>0.106830360892679</v>
      </c>
      <c r="N30" s="58">
        <f t="shared" si="3"/>
        <v>6.006618993800219E-4</v>
      </c>
      <c r="O30" s="58">
        <f t="shared" si="3"/>
        <v>0.13120163437325574</v>
      </c>
      <c r="P30" s="58">
        <f t="shared" ref="P30:R30" si="4">P2*2000/P21</f>
        <v>5.9981225876300714E-4</v>
      </c>
      <c r="Q30" s="58">
        <f t="shared" si="4"/>
        <v>1.0500784174414E-2</v>
      </c>
      <c r="R30" s="58">
        <f t="shared" si="4"/>
        <v>6.3663912265186939E-4</v>
      </c>
      <c r="S30" s="63">
        <f>AVERAGE(P30:R30)</f>
        <v>3.9124118519429591E-3</v>
      </c>
    </row>
    <row r="31" spans="2:19" x14ac:dyDescent="0.25">
      <c r="B31" s="62" t="s">
        <v>13</v>
      </c>
      <c r="C31" s="58">
        <f t="shared" ref="C31:O31" si="5">C3*2000/C22</f>
        <v>0.72445584673139485</v>
      </c>
      <c r="D31" s="58">
        <f t="shared" si="5"/>
        <v>0.57819419179628007</v>
      </c>
      <c r="E31" s="58">
        <f t="shared" si="5"/>
        <v>0.54900104383063331</v>
      </c>
      <c r="F31" s="58">
        <f t="shared" si="5"/>
        <v>0.52030782025811528</v>
      </c>
      <c r="G31" s="58">
        <f t="shared" si="5"/>
        <v>0.46257230410349609</v>
      </c>
      <c r="H31" s="58">
        <f t="shared" si="5"/>
        <v>0.45576935540091429</v>
      </c>
      <c r="I31" s="58">
        <f t="shared" si="5"/>
        <v>0.45570805354792476</v>
      </c>
      <c r="J31" s="58">
        <f t="shared" si="5"/>
        <v>0.46001058224733871</v>
      </c>
      <c r="K31" s="58">
        <f t="shared" si="5"/>
        <v>0.46955710072851004</v>
      </c>
      <c r="L31" s="58">
        <f t="shared" si="5"/>
        <v>0.46117416235566239</v>
      </c>
      <c r="M31" s="58">
        <f t="shared" si="5"/>
        <v>0.43265499385590062</v>
      </c>
      <c r="N31" s="58">
        <f t="shared" si="5"/>
        <v>0.42495190671944344</v>
      </c>
      <c r="O31" s="58">
        <f t="shared" si="5"/>
        <v>0.42206612136720284</v>
      </c>
      <c r="P31" s="58">
        <f t="shared" ref="P31:R31" si="6">P3*2000/P22</f>
        <v>0.43171115546982713</v>
      </c>
      <c r="Q31" s="58">
        <f t="shared" si="6"/>
        <v>0.41655107852682188</v>
      </c>
      <c r="R31" s="58">
        <f t="shared" si="6"/>
        <v>0.14365111279911549</v>
      </c>
      <c r="S31" s="63">
        <f t="shared" ref="S31:S35" si="7">AVERAGE(P31:R31)</f>
        <v>0.33063778226525481</v>
      </c>
    </row>
    <row r="32" spans="2:19" x14ac:dyDescent="0.25">
      <c r="B32" s="62" t="s">
        <v>7</v>
      </c>
      <c r="C32" s="58">
        <f t="shared" ref="C32:O32" si="8">C4*2000/C23</f>
        <v>0.36162629507217336</v>
      </c>
      <c r="D32" s="58">
        <f t="shared" si="8"/>
        <v>0.41258805709908208</v>
      </c>
      <c r="E32" s="58">
        <f t="shared" si="8"/>
        <v>0.37409775771061327</v>
      </c>
      <c r="F32" s="58">
        <f t="shared" si="8"/>
        <v>0.39490254402416669</v>
      </c>
      <c r="G32" s="58">
        <f t="shared" si="8"/>
        <v>0.39881965835144079</v>
      </c>
      <c r="H32" s="58">
        <f t="shared" si="8"/>
        <v>0.43009332298436442</v>
      </c>
      <c r="I32" s="58">
        <f t="shared" si="8"/>
        <v>0.43791237241715325</v>
      </c>
      <c r="J32" s="58">
        <f t="shared" si="8"/>
        <v>0.44463275708178668</v>
      </c>
      <c r="K32" s="58">
        <f t="shared" si="8"/>
        <v>0.46556332450406351</v>
      </c>
      <c r="L32" s="58">
        <f t="shared" si="8"/>
        <v>0.48258317594992634</v>
      </c>
      <c r="M32" s="58">
        <f t="shared" si="8"/>
        <v>0.53590385585655542</v>
      </c>
      <c r="N32" s="58">
        <f t="shared" si="8"/>
        <v>0.58591790505393793</v>
      </c>
      <c r="O32" s="58">
        <f t="shared" si="8"/>
        <v>0.55236529753764763</v>
      </c>
      <c r="P32" s="58">
        <f t="shared" ref="P32:R32" si="9">P4*2000/P23</f>
        <v>0.54781225304646741</v>
      </c>
      <c r="Q32" s="58">
        <f t="shared" si="9"/>
        <v>0.56200651660554679</v>
      </c>
      <c r="R32" s="58">
        <f t="shared" si="9"/>
        <v>0.5748084557790063</v>
      </c>
      <c r="S32" s="63">
        <f t="shared" si="7"/>
        <v>0.56154240847700687</v>
      </c>
    </row>
    <row r="33" spans="2:19" x14ac:dyDescent="0.25">
      <c r="B33" s="62" t="s">
        <v>20</v>
      </c>
      <c r="C33" s="58">
        <f t="shared" ref="C33:O33" si="10">C5*2000/C24</f>
        <v>6.0003847454568931E-4</v>
      </c>
      <c r="D33" s="58">
        <f t="shared" si="10"/>
        <v>6.0006785694805746E-4</v>
      </c>
      <c r="E33" s="58">
        <f t="shared" si="10"/>
        <v>6.0004630089308933E-4</v>
      </c>
      <c r="F33" s="58">
        <f t="shared" si="10"/>
        <v>5.9931266580100803E-4</v>
      </c>
      <c r="G33" s="58">
        <f t="shared" si="10"/>
        <v>6.0090150787570952E-4</v>
      </c>
      <c r="H33" s="58">
        <f t="shared" si="10"/>
        <v>6.0330982074993363E-4</v>
      </c>
      <c r="I33" s="58">
        <f t="shared" si="10"/>
        <v>6.0175862015583704E-4</v>
      </c>
      <c r="J33" s="58">
        <f t="shared" si="10"/>
        <v>5.9822382140350342E-4</v>
      </c>
      <c r="K33" s="58">
        <f t="shared" si="10"/>
        <v>6.0036092413280184E-4</v>
      </c>
      <c r="L33" s="58">
        <f t="shared" si="10"/>
        <v>5.9969997110211005E-4</v>
      </c>
      <c r="M33" s="58">
        <f t="shared" si="10"/>
        <v>5.9951781112582106E-4</v>
      </c>
      <c r="N33" s="58">
        <f t="shared" si="10"/>
        <v>5.9998023425224581E-4</v>
      </c>
      <c r="O33" s="58">
        <f t="shared" si="10"/>
        <v>5.9995120028156091E-4</v>
      </c>
      <c r="P33" s="58">
        <f t="shared" ref="P33:R33" si="11">P5*2000/P24</f>
        <v>6.0022017137368602E-4</v>
      </c>
      <c r="Q33" s="58">
        <f t="shared" si="11"/>
        <v>5.9967933518677004E-4</v>
      </c>
      <c r="R33" s="58">
        <f t="shared" si="11"/>
        <v>6.0024237257070147E-4</v>
      </c>
      <c r="S33" s="63">
        <f t="shared" si="7"/>
        <v>6.0004729304371921E-4</v>
      </c>
    </row>
    <row r="34" spans="2:19" x14ac:dyDescent="0.25">
      <c r="B34" s="62" t="s">
        <v>11</v>
      </c>
      <c r="C34" s="58">
        <f t="shared" ref="C34:O34" si="12">C6*2000/C25</f>
        <v>1.4111322268601976</v>
      </c>
      <c r="D34" s="58">
        <f t="shared" si="12"/>
        <v>0.45168031904513145</v>
      </c>
      <c r="E34" s="58">
        <f t="shared" si="12"/>
        <v>1.5449183646176252</v>
      </c>
      <c r="F34" s="58">
        <f t="shared" si="12"/>
        <v>1.4663375604178499</v>
      </c>
      <c r="G34" s="58">
        <f t="shared" si="12"/>
        <v>0.55921043948822202</v>
      </c>
      <c r="H34" s="58">
        <f t="shared" si="12"/>
        <v>0.57436529298517347</v>
      </c>
      <c r="I34" s="58">
        <f t="shared" si="12"/>
        <v>0.43294097152430633</v>
      </c>
      <c r="J34" s="58">
        <f t="shared" si="12"/>
        <v>0.30341990685285092</v>
      </c>
      <c r="K34" s="58">
        <f t="shared" si="12"/>
        <v>0.48334384977917416</v>
      </c>
      <c r="L34" s="58">
        <f t="shared" si="12"/>
        <v>4.5172114870878161E-2</v>
      </c>
      <c r="M34" s="58">
        <f t="shared" si="12"/>
        <v>1.8207051645864943E-2</v>
      </c>
      <c r="N34" s="58">
        <f t="shared" si="12"/>
        <v>1.1698010320760566E-2</v>
      </c>
      <c r="O34" s="58">
        <f t="shared" si="12"/>
        <v>1.6402657451077437E-2</v>
      </c>
      <c r="P34" s="58">
        <f t="shared" ref="P34:R34" si="13">P6*2000/P25</f>
        <v>2.6493952415476323E-3</v>
      </c>
      <c r="Q34" s="58">
        <f t="shared" si="13"/>
        <v>4.4220271203360756E-3</v>
      </c>
      <c r="R34" s="58">
        <f t="shared" si="13"/>
        <v>6.4565547024724645E-3</v>
      </c>
      <c r="S34" s="63">
        <f t="shared" si="7"/>
        <v>4.5093256881187241E-3</v>
      </c>
    </row>
    <row r="35" spans="2:19" ht="15.75" thickBot="1" x14ac:dyDescent="0.3">
      <c r="B35" s="64" t="s">
        <v>9</v>
      </c>
      <c r="C35" s="65">
        <f t="shared" ref="C35:O35" si="14">C7*2000/C26</f>
        <v>0.65236993429612666</v>
      </c>
      <c r="D35" s="65">
        <f t="shared" si="14"/>
        <v>0.6777846334436074</v>
      </c>
      <c r="E35" s="65">
        <f t="shared" si="14"/>
        <v>0.69523685482067787</v>
      </c>
      <c r="F35" s="65">
        <f t="shared" si="14"/>
        <v>0.73019612353116448</v>
      </c>
      <c r="G35" s="65">
        <f t="shared" si="14"/>
        <v>0.65406570958526944</v>
      </c>
      <c r="H35" s="65">
        <f t="shared" si="14"/>
        <v>0.71414224495986989</v>
      </c>
      <c r="I35" s="65">
        <f t="shared" si="14"/>
        <v>0.62201030923365719</v>
      </c>
      <c r="J35" s="65">
        <f t="shared" si="14"/>
        <v>0.65196788014798246</v>
      </c>
      <c r="K35" s="65">
        <f t="shared" si="14"/>
        <v>0.61985828742185367</v>
      </c>
      <c r="L35" s="65">
        <f t="shared" si="14"/>
        <v>0.50486311151056418</v>
      </c>
      <c r="M35" s="65">
        <f t="shared" si="14"/>
        <v>0.57063332960600643</v>
      </c>
      <c r="N35" s="65">
        <f t="shared" si="14"/>
        <v>0.59265609118885132</v>
      </c>
      <c r="O35" s="65">
        <f t="shared" si="14"/>
        <v>0.57253260270014228</v>
      </c>
      <c r="P35" s="65">
        <f t="shared" ref="P35:R35" si="15">P7*2000/P26</f>
        <v>0.60261142867398942</v>
      </c>
      <c r="Q35" s="65">
        <f t="shared" si="15"/>
        <v>0.59617070625230661</v>
      </c>
      <c r="R35" s="65">
        <f t="shared" si="15"/>
        <v>0.57166502526251972</v>
      </c>
      <c r="S35" s="63">
        <f t="shared" si="7"/>
        <v>0.59014905339627188</v>
      </c>
    </row>
    <row r="37" spans="2:19" ht="15.75" thickBot="1" x14ac:dyDescent="0.3"/>
    <row r="38" spans="2:19" x14ac:dyDescent="0.25">
      <c r="B38" s="59" t="s">
        <v>131</v>
      </c>
      <c r="C38" s="60">
        <v>2001</v>
      </c>
      <c r="D38" s="60">
        <v>2002</v>
      </c>
      <c r="E38" s="60">
        <v>2003</v>
      </c>
      <c r="F38" s="60">
        <v>2004</v>
      </c>
      <c r="G38" s="60">
        <v>2005</v>
      </c>
      <c r="H38" s="60">
        <v>2006</v>
      </c>
      <c r="I38" s="60">
        <v>2007</v>
      </c>
      <c r="J38" s="60">
        <v>2008</v>
      </c>
      <c r="K38" s="60">
        <v>2009</v>
      </c>
      <c r="L38" s="60">
        <v>2010</v>
      </c>
      <c r="M38" s="60">
        <v>2011</v>
      </c>
      <c r="N38" s="60">
        <v>2012</v>
      </c>
      <c r="O38" s="60">
        <v>2013</v>
      </c>
      <c r="P38" s="60">
        <v>2014</v>
      </c>
      <c r="Q38" s="60">
        <v>2015</v>
      </c>
      <c r="R38" s="60">
        <v>2016</v>
      </c>
      <c r="S38" s="61"/>
    </row>
    <row r="39" spans="2:19" x14ac:dyDescent="0.25">
      <c r="B39" s="62" t="s">
        <v>3</v>
      </c>
      <c r="C39" s="58">
        <f t="shared" ref="C39:O39" si="16">C12*2000/C21</f>
        <v>0.24135666828912755</v>
      </c>
      <c r="D39" s="58">
        <f t="shared" si="16"/>
        <v>0.24499209851165604</v>
      </c>
      <c r="E39" s="58">
        <f t="shared" si="16"/>
        <v>0.28498649675461979</v>
      </c>
      <c r="F39" s="58">
        <f t="shared" si="16"/>
        <v>0.23824551257460236</v>
      </c>
      <c r="G39" s="58">
        <f t="shared" si="16"/>
        <v>0.22146499503645542</v>
      </c>
      <c r="H39" s="58">
        <f t="shared" si="16"/>
        <v>0.24107950971179132</v>
      </c>
      <c r="I39" s="58">
        <f t="shared" si="16"/>
        <v>0.2911881744335918</v>
      </c>
      <c r="J39" s="58">
        <f t="shared" si="16"/>
        <v>0.1769041266823897</v>
      </c>
      <c r="K39" s="58">
        <f t="shared" si="16"/>
        <v>0.21151554016950461</v>
      </c>
      <c r="L39" s="58">
        <f t="shared" si="16"/>
        <v>0.1695476862232862</v>
      </c>
      <c r="M39" s="58">
        <f t="shared" si="16"/>
        <v>0.27217466402953733</v>
      </c>
      <c r="N39" s="58">
        <f t="shared" si="16"/>
        <v>0.21573105817288693</v>
      </c>
      <c r="O39" s="58">
        <f t="shared" si="16"/>
        <v>0.19511141936568821</v>
      </c>
      <c r="P39" s="58">
        <f t="shared" ref="P39:R39" si="17">P12*2000/P21</f>
        <v>0.14419486700662693</v>
      </c>
      <c r="Q39" s="58">
        <f t="shared" si="17"/>
        <v>0.16856136826315438</v>
      </c>
      <c r="R39" s="58">
        <f t="shared" si="17"/>
        <v>0.18010520779821385</v>
      </c>
      <c r="S39" s="63"/>
    </row>
    <row r="40" spans="2:19" x14ac:dyDescent="0.25">
      <c r="B40" s="62" t="s">
        <v>13</v>
      </c>
      <c r="C40" s="58">
        <f t="shared" ref="C40:O40" si="18">C13*2000/C22</f>
        <v>0.29617360668141024</v>
      </c>
      <c r="D40" s="58">
        <f t="shared" si="18"/>
        <v>0.26879931884445801</v>
      </c>
      <c r="E40" s="58">
        <f t="shared" si="18"/>
        <v>0.27689078151762603</v>
      </c>
      <c r="F40" s="58">
        <f t="shared" si="18"/>
        <v>0.25477339782532232</v>
      </c>
      <c r="G40" s="58">
        <f t="shared" si="18"/>
        <v>0.26019501997093591</v>
      </c>
      <c r="H40" s="58">
        <f t="shared" si="18"/>
        <v>0.29189752311259631</v>
      </c>
      <c r="I40" s="58">
        <f t="shared" si="18"/>
        <v>0.27927113381755891</v>
      </c>
      <c r="J40" s="58">
        <f t="shared" si="18"/>
        <v>0.26616361287341733</v>
      </c>
      <c r="K40" s="58">
        <f t="shared" si="18"/>
        <v>0.26073325784698154</v>
      </c>
      <c r="L40" s="58">
        <f t="shared" si="18"/>
        <v>0.26457500328994671</v>
      </c>
      <c r="M40" s="58">
        <f t="shared" si="18"/>
        <v>0.26724068294522119</v>
      </c>
      <c r="N40" s="58">
        <f t="shared" si="18"/>
        <v>0.27569630912503479</v>
      </c>
      <c r="O40" s="58">
        <f t="shared" si="18"/>
        <v>0.26949015383240565</v>
      </c>
      <c r="P40" s="58">
        <f t="shared" ref="P40:R40" si="19">P13*2000/P22</f>
        <v>0.27777901917340164</v>
      </c>
      <c r="Q40" s="58">
        <f t="shared" si="19"/>
        <v>0.27908468887404242</v>
      </c>
      <c r="R40" s="58">
        <f t="shared" si="19"/>
        <v>0.26815882967808802</v>
      </c>
      <c r="S40" s="63"/>
    </row>
    <row r="41" spans="2:19" x14ac:dyDescent="0.25">
      <c r="B41" s="62" t="s">
        <v>7</v>
      </c>
      <c r="C41" s="58">
        <f t="shared" ref="C41:O41" si="20">C14*2000/C23</f>
        <v>0.29162466315786451</v>
      </c>
      <c r="D41" s="58">
        <f t="shared" si="20"/>
        <v>0.27347549166740936</v>
      </c>
      <c r="E41" s="58">
        <f t="shared" si="20"/>
        <v>0.26600782053706246</v>
      </c>
      <c r="F41" s="58">
        <f t="shared" si="20"/>
        <v>0.25983651108216121</v>
      </c>
      <c r="G41" s="58">
        <f t="shared" si="20"/>
        <v>0.23488878578977881</v>
      </c>
      <c r="H41" s="58">
        <f t="shared" si="20"/>
        <v>0.24095677045648672</v>
      </c>
      <c r="I41" s="58">
        <f t="shared" si="20"/>
        <v>0.25726016225237153</v>
      </c>
      <c r="J41" s="58">
        <f t="shared" si="20"/>
        <v>0.25424022180760192</v>
      </c>
      <c r="K41" s="58">
        <f t="shared" si="20"/>
        <v>0.24339926115109869</v>
      </c>
      <c r="L41" s="58">
        <f t="shared" si="20"/>
        <v>0.24602633046113651</v>
      </c>
      <c r="M41" s="58">
        <f t="shared" si="20"/>
        <v>0.23642487444815086</v>
      </c>
      <c r="N41" s="58">
        <f t="shared" si="20"/>
        <v>0.19664793558359542</v>
      </c>
      <c r="O41" s="58">
        <f t="shared" si="20"/>
        <v>0.20510870452549343</v>
      </c>
      <c r="P41" s="58">
        <f t="shared" ref="P41:R41" si="21">P14*2000/P23</f>
        <v>0.22441019809196344</v>
      </c>
      <c r="Q41" s="58">
        <f t="shared" si="21"/>
        <v>0.23494585380328609</v>
      </c>
      <c r="R41" s="58">
        <f t="shared" si="21"/>
        <v>0.25121039599312794</v>
      </c>
      <c r="S41" s="63"/>
    </row>
    <row r="42" spans="2:19" x14ac:dyDescent="0.25">
      <c r="B42" s="62" t="s">
        <v>20</v>
      </c>
      <c r="C42" s="58">
        <f t="shared" ref="C42:O42" si="22">C15*2000/C24</f>
        <v>0.24575307886432399</v>
      </c>
      <c r="D42" s="58">
        <f t="shared" si="22"/>
        <v>0.23165142307541911</v>
      </c>
      <c r="E42" s="58">
        <f t="shared" si="22"/>
        <v>0.18739165453535003</v>
      </c>
      <c r="F42" s="58">
        <f t="shared" si="22"/>
        <v>0.14719098117084442</v>
      </c>
      <c r="G42" s="58">
        <f t="shared" si="22"/>
        <v>0.16684569218064724</v>
      </c>
      <c r="H42" s="58">
        <f t="shared" si="22"/>
        <v>0.1753711956225375</v>
      </c>
      <c r="I42" s="58">
        <f t="shared" si="22"/>
        <v>0.43338267592255542</v>
      </c>
      <c r="J42" s="58">
        <f t="shared" si="22"/>
        <v>0.20067965758676173</v>
      </c>
      <c r="K42" s="58">
        <f t="shared" si="22"/>
        <v>0.27041244852698787</v>
      </c>
      <c r="L42" s="58">
        <f t="shared" si="22"/>
        <v>0.1689047763341418</v>
      </c>
      <c r="M42" s="58">
        <f t="shared" si="22"/>
        <v>0.19696404985965413</v>
      </c>
      <c r="N42" s="58">
        <f t="shared" si="22"/>
        <v>0.25402312965742097</v>
      </c>
      <c r="O42" s="58">
        <f t="shared" si="22"/>
        <v>0.29022978652534692</v>
      </c>
      <c r="P42" s="58">
        <f t="shared" ref="P42:R42" si="23">P15*2000/P24</f>
        <v>0.33889473058692532</v>
      </c>
      <c r="Q42" s="58">
        <f t="shared" si="23"/>
        <v>0.26545905686400884</v>
      </c>
      <c r="R42" s="58">
        <f t="shared" si="23"/>
        <v>0.27752499920744</v>
      </c>
      <c r="S42" s="63"/>
    </row>
    <row r="43" spans="2:19" x14ac:dyDescent="0.25">
      <c r="B43" s="62" t="s">
        <v>11</v>
      </c>
      <c r="C43" s="58">
        <f t="shared" ref="C43:O43" si="24">C16*2000/C25</f>
        <v>0.32461222109026505</v>
      </c>
      <c r="D43" s="58">
        <f t="shared" si="24"/>
        <v>0.28539024610857511</v>
      </c>
      <c r="E43" s="58">
        <f t="shared" si="24"/>
        <v>0.28932721615217111</v>
      </c>
      <c r="F43" s="58">
        <f t="shared" si="24"/>
        <v>0.31154416348386377</v>
      </c>
      <c r="G43" s="58">
        <f t="shared" si="24"/>
        <v>0.24885806650292186</v>
      </c>
      <c r="H43" s="58">
        <f t="shared" si="24"/>
        <v>0.20829547260057174</v>
      </c>
      <c r="I43" s="58">
        <f t="shared" si="24"/>
        <v>0.23547789153604901</v>
      </c>
      <c r="J43" s="58">
        <f t="shared" si="24"/>
        <v>0.20346011771692357</v>
      </c>
      <c r="K43" s="58">
        <f t="shared" si="24"/>
        <v>0.20231164866549778</v>
      </c>
      <c r="L43" s="58">
        <f t="shared" si="24"/>
        <v>0.25890954945917594</v>
      </c>
      <c r="M43" s="58">
        <f t="shared" si="24"/>
        <v>0.30573904528211743</v>
      </c>
      <c r="N43" s="58">
        <f t="shared" si="24"/>
        <v>0.27296976194095052</v>
      </c>
      <c r="O43" s="58">
        <f t="shared" si="24"/>
        <v>0.23000482158386815</v>
      </c>
      <c r="P43" s="58">
        <f t="shared" ref="P43:R43" si="25">P16*2000/P25</f>
        <v>0.24553337951377613</v>
      </c>
      <c r="Q43" s="58">
        <f t="shared" si="25"/>
        <v>0.24230010927711232</v>
      </c>
      <c r="R43" s="58">
        <f t="shared" si="25"/>
        <v>0.24562811347101129</v>
      </c>
      <c r="S43" s="63"/>
    </row>
    <row r="44" spans="2:19" ht="15.75" thickBot="1" x14ac:dyDescent="0.3">
      <c r="B44" s="64" t="s">
        <v>9</v>
      </c>
      <c r="C44" s="65">
        <f t="shared" ref="C44:O44" si="26">C17*2000/C26</f>
        <v>0.34043398672673758</v>
      </c>
      <c r="D44" s="65">
        <f t="shared" si="26"/>
        <v>0.35137565777460605</v>
      </c>
      <c r="E44" s="65">
        <f t="shared" si="26"/>
        <v>0.33637413461905957</v>
      </c>
      <c r="F44" s="65">
        <f t="shared" si="26"/>
        <v>0.29876848252666466</v>
      </c>
      <c r="G44" s="65">
        <f t="shared" si="26"/>
        <v>0.30487007270100408</v>
      </c>
      <c r="H44" s="65">
        <f t="shared" si="26"/>
        <v>0.26517311993771148</v>
      </c>
      <c r="I44" s="65">
        <f t="shared" si="26"/>
        <v>0.25796466709312149</v>
      </c>
      <c r="J44" s="65">
        <f t="shared" si="26"/>
        <v>0.28307023036682544</v>
      </c>
      <c r="K44" s="65">
        <f t="shared" si="26"/>
        <v>0.2660936798072373</v>
      </c>
      <c r="L44" s="65">
        <f t="shared" si="26"/>
        <v>0.28035422430358431</v>
      </c>
      <c r="M44" s="65">
        <f t="shared" si="26"/>
        <v>0.28838743982687881</v>
      </c>
      <c r="N44" s="65">
        <f t="shared" si="26"/>
        <v>0.26625388314291504</v>
      </c>
      <c r="O44" s="65">
        <f t="shared" si="26"/>
        <v>0.30215022854675799</v>
      </c>
      <c r="P44" s="65">
        <f t="shared" ref="P44:R44" si="27">P17*2000/P26</f>
        <v>0.31530084344282971</v>
      </c>
      <c r="Q44" s="65">
        <f t="shared" si="27"/>
        <v>0.2753521306268093</v>
      </c>
      <c r="R44" s="65">
        <f t="shared" si="27"/>
        <v>0.30302197544650078</v>
      </c>
      <c r="S44" s="66"/>
    </row>
    <row r="47" spans="2:19" ht="15.75" thickBot="1" x14ac:dyDescent="0.3">
      <c r="B47" s="68" t="s">
        <v>20</v>
      </c>
    </row>
    <row r="48" spans="2:19" ht="30" x14ac:dyDescent="0.25">
      <c r="B48" s="59" t="s">
        <v>128</v>
      </c>
      <c r="C48" s="60">
        <v>2001</v>
      </c>
      <c r="D48" s="60">
        <v>2002</v>
      </c>
      <c r="E48" s="60">
        <v>2003</v>
      </c>
      <c r="F48" s="60">
        <v>2004</v>
      </c>
      <c r="G48" s="60">
        <v>2005</v>
      </c>
      <c r="H48" s="60">
        <v>2006</v>
      </c>
      <c r="I48" s="60">
        <v>2007</v>
      </c>
      <c r="J48" s="60">
        <v>2008</v>
      </c>
      <c r="K48" s="60">
        <v>2009</v>
      </c>
      <c r="L48" s="60">
        <v>2010</v>
      </c>
      <c r="M48" s="60">
        <v>2011</v>
      </c>
      <c r="N48" s="60">
        <v>2012</v>
      </c>
      <c r="O48" s="60">
        <v>2013</v>
      </c>
      <c r="P48" s="60">
        <v>2014</v>
      </c>
      <c r="Q48" s="60">
        <v>2015</v>
      </c>
      <c r="R48" s="60">
        <v>2016</v>
      </c>
      <c r="S48" s="61" t="s">
        <v>176</v>
      </c>
    </row>
    <row r="49" spans="2:19" x14ac:dyDescent="0.25">
      <c r="B49" s="62" t="s">
        <v>132</v>
      </c>
      <c r="C49" s="58">
        <v>108.03100000000001</v>
      </c>
      <c r="D49" s="58">
        <v>43.499000000000002</v>
      </c>
      <c r="E49" s="58"/>
      <c r="F49" s="58">
        <v>0.38700000000000001</v>
      </c>
      <c r="G49" s="58">
        <v>4.4089999999999998</v>
      </c>
      <c r="H49" s="58"/>
      <c r="I49" s="58"/>
      <c r="J49" s="58">
        <v>3.9729999999999999</v>
      </c>
      <c r="K49" s="58"/>
      <c r="L49" s="58">
        <v>2.5999999999999999E-2</v>
      </c>
      <c r="M49" s="58">
        <v>1.522</v>
      </c>
      <c r="N49" s="58"/>
      <c r="O49" s="58"/>
      <c r="P49" s="58"/>
      <c r="Q49" s="58"/>
      <c r="R49" s="58"/>
      <c r="S49" s="63"/>
    </row>
    <row r="50" spans="2:19" x14ac:dyDescent="0.25">
      <c r="B50" s="62" t="s">
        <v>133</v>
      </c>
      <c r="C50" s="58">
        <v>125.252</v>
      </c>
      <c r="D50" s="58">
        <v>53.1</v>
      </c>
      <c r="E50" s="58"/>
      <c r="F50" s="58">
        <v>7.4999999999999997E-2</v>
      </c>
      <c r="G50" s="58">
        <v>2.173</v>
      </c>
      <c r="H50" s="58"/>
      <c r="I50" s="58"/>
      <c r="J50" s="58">
        <v>0.56799999999999995</v>
      </c>
      <c r="K50" s="58"/>
      <c r="L50" s="58">
        <v>1.456</v>
      </c>
      <c r="M50" s="58">
        <v>0.60899999999999999</v>
      </c>
      <c r="N50" s="58">
        <v>1.542</v>
      </c>
      <c r="O50" s="58"/>
      <c r="P50" s="58"/>
      <c r="Q50" s="58"/>
      <c r="R50" s="58"/>
      <c r="S50" s="63"/>
    </row>
    <row r="51" spans="2:19" x14ac:dyDescent="0.25">
      <c r="B51" s="62" t="s">
        <v>134</v>
      </c>
      <c r="C51" s="58">
        <v>103.43300000000001</v>
      </c>
      <c r="D51" s="58">
        <v>52.363999999999997</v>
      </c>
      <c r="E51" s="58">
        <v>7.649</v>
      </c>
      <c r="F51" s="58">
        <v>0.05</v>
      </c>
      <c r="G51" s="58">
        <v>1.8580000000000001</v>
      </c>
      <c r="H51" s="58"/>
      <c r="I51" s="58"/>
      <c r="J51" s="58">
        <v>1.2589999999999999</v>
      </c>
      <c r="K51" s="58"/>
      <c r="L51" s="58">
        <v>0.34499999999999997</v>
      </c>
      <c r="M51" s="58">
        <v>1.8759999999999999</v>
      </c>
      <c r="N51" s="58">
        <v>9.1370000000000005</v>
      </c>
      <c r="O51" s="58">
        <v>48.831000000000003</v>
      </c>
      <c r="P51" s="58"/>
      <c r="Q51" s="58"/>
      <c r="R51" s="58"/>
      <c r="S51" s="63"/>
    </row>
    <row r="52" spans="2:19" ht="15.75" thickBot="1" x14ac:dyDescent="0.3">
      <c r="B52" s="64" t="s">
        <v>135</v>
      </c>
      <c r="C52" s="65">
        <v>1724.201</v>
      </c>
      <c r="D52" s="65">
        <v>1421.07</v>
      </c>
      <c r="E52" s="65">
        <v>540.11699999999996</v>
      </c>
      <c r="F52" s="65">
        <v>139.971</v>
      </c>
      <c r="G52" s="65">
        <v>195.917</v>
      </c>
      <c r="H52" s="65">
        <v>25.58</v>
      </c>
      <c r="I52" s="65">
        <v>89.304000000000002</v>
      </c>
      <c r="J52" s="65">
        <v>113.288</v>
      </c>
      <c r="K52" s="65">
        <v>191.42699999999999</v>
      </c>
      <c r="L52" s="65">
        <v>150.54499999999999</v>
      </c>
      <c r="M52" s="65">
        <v>145.149</v>
      </c>
      <c r="N52" s="65">
        <v>927.54399999999998</v>
      </c>
      <c r="O52" s="65">
        <v>806.44899999999996</v>
      </c>
      <c r="P52" s="58">
        <v>175.596</v>
      </c>
      <c r="Q52" s="58">
        <v>264.27300000000002</v>
      </c>
      <c r="R52" s="58">
        <v>528.93399999999997</v>
      </c>
      <c r="S52" s="63">
        <f t="shared" ref="S52" si="28">AVERAGE(P52:R52)</f>
        <v>322.93433333333331</v>
      </c>
    </row>
    <row r="54" spans="2:19" ht="15.75" thickBot="1" x14ac:dyDescent="0.3">
      <c r="B54" s="68" t="s">
        <v>20</v>
      </c>
    </row>
    <row r="55" spans="2:19" ht="30" x14ac:dyDescent="0.25">
      <c r="B55" s="59" t="s">
        <v>127</v>
      </c>
      <c r="C55" s="60">
        <v>2001</v>
      </c>
      <c r="D55" s="60">
        <v>2002</v>
      </c>
      <c r="E55" s="60">
        <v>2003</v>
      </c>
      <c r="F55" s="60">
        <v>2004</v>
      </c>
      <c r="G55" s="60">
        <v>2005</v>
      </c>
      <c r="H55" s="60">
        <v>2006</v>
      </c>
      <c r="I55" s="60">
        <v>2007</v>
      </c>
      <c r="J55" s="60">
        <v>2008</v>
      </c>
      <c r="K55" s="60">
        <v>2009</v>
      </c>
      <c r="L55" s="60">
        <v>2010</v>
      </c>
      <c r="M55" s="60">
        <v>2011</v>
      </c>
      <c r="N55" s="60">
        <v>2012</v>
      </c>
      <c r="O55" s="60">
        <v>2013</v>
      </c>
      <c r="P55" s="60">
        <v>2014</v>
      </c>
      <c r="Q55" s="60">
        <v>2015</v>
      </c>
      <c r="R55" s="60">
        <v>2016</v>
      </c>
      <c r="S55" s="61" t="s">
        <v>176</v>
      </c>
    </row>
    <row r="56" spans="2:19" x14ac:dyDescent="0.25">
      <c r="B56" s="62" t="s">
        <v>132</v>
      </c>
      <c r="C56" s="58">
        <v>0.187</v>
      </c>
      <c r="D56" s="58">
        <v>7.9000000000000001E-2</v>
      </c>
      <c r="E56" s="58"/>
      <c r="F56" s="58">
        <v>1E-3</v>
      </c>
      <c r="G56" s="58">
        <v>4.0000000000000001E-3</v>
      </c>
      <c r="H56" s="58"/>
      <c r="I56" s="58"/>
      <c r="J56" s="58">
        <v>3.0000000000000001E-3</v>
      </c>
      <c r="K56" s="58"/>
      <c r="L56" s="58">
        <v>0</v>
      </c>
      <c r="M56" s="58">
        <v>2E-3</v>
      </c>
      <c r="N56" s="58"/>
      <c r="O56" s="58"/>
      <c r="P56" s="58"/>
      <c r="Q56" s="58"/>
      <c r="R56" s="58"/>
      <c r="S56" s="63"/>
    </row>
    <row r="57" spans="2:19" x14ac:dyDescent="0.25">
      <c r="B57" s="62" t="s">
        <v>133</v>
      </c>
      <c r="C57" s="58">
        <v>0.182</v>
      </c>
      <c r="D57" s="58">
        <v>7.0000000000000007E-2</v>
      </c>
      <c r="E57" s="58"/>
      <c r="F57" s="58">
        <v>0</v>
      </c>
      <c r="G57" s="58">
        <v>3.0000000000000001E-3</v>
      </c>
      <c r="H57" s="58"/>
      <c r="I57" s="58"/>
      <c r="J57" s="58">
        <v>1E-3</v>
      </c>
      <c r="K57" s="58"/>
      <c r="L57" s="58">
        <v>1E-3</v>
      </c>
      <c r="M57" s="58">
        <v>0</v>
      </c>
      <c r="N57" s="58">
        <v>1E-3</v>
      </c>
      <c r="O57" s="58"/>
      <c r="P57" s="58"/>
      <c r="Q57" s="58"/>
      <c r="R57" s="58"/>
      <c r="S57" s="63"/>
    </row>
    <row r="58" spans="2:19" x14ac:dyDescent="0.25">
      <c r="B58" s="62" t="s">
        <v>134</v>
      </c>
      <c r="C58" s="58">
        <v>0.33500000000000002</v>
      </c>
      <c r="D58" s="58">
        <v>0.193</v>
      </c>
      <c r="E58" s="58">
        <v>2.3E-2</v>
      </c>
      <c r="F58" s="58">
        <v>0</v>
      </c>
      <c r="G58" s="58">
        <v>5.0000000000000001E-3</v>
      </c>
      <c r="H58" s="58"/>
      <c r="I58" s="58"/>
      <c r="J58" s="58">
        <v>3.0000000000000001E-3</v>
      </c>
      <c r="K58" s="58"/>
      <c r="L58" s="58">
        <v>0</v>
      </c>
      <c r="M58" s="58">
        <v>2E-3</v>
      </c>
      <c r="N58" s="58">
        <v>1.0999999999999999E-2</v>
      </c>
      <c r="O58" s="58">
        <v>6.0999999999999999E-2</v>
      </c>
      <c r="P58" s="58"/>
      <c r="Q58" s="58"/>
      <c r="R58" s="58"/>
      <c r="S58" s="63"/>
    </row>
    <row r="59" spans="2:19" ht="15.75" thickBot="1" x14ac:dyDescent="0.3">
      <c r="B59" s="64" t="s">
        <v>135</v>
      </c>
      <c r="C59" s="65">
        <v>4.3280000000000003</v>
      </c>
      <c r="D59" s="65">
        <v>3.7250000000000001</v>
      </c>
      <c r="E59" s="65">
        <v>1.7310000000000001</v>
      </c>
      <c r="F59" s="65">
        <v>0.57099999999999995</v>
      </c>
      <c r="G59" s="65">
        <v>0.72399999999999998</v>
      </c>
      <c r="H59" s="65">
        <v>8.7999999999999995E-2</v>
      </c>
      <c r="I59" s="65">
        <v>0.124</v>
      </c>
      <c r="J59" s="65">
        <v>0.34799999999999998</v>
      </c>
      <c r="K59" s="65">
        <v>0.42499999999999999</v>
      </c>
      <c r="L59" s="65">
        <v>0.54</v>
      </c>
      <c r="M59" s="65">
        <v>0.45</v>
      </c>
      <c r="N59" s="65">
        <v>2.2040000000000002</v>
      </c>
      <c r="O59" s="65">
        <v>1.7070000000000001</v>
      </c>
      <c r="P59" s="58">
        <v>0.311</v>
      </c>
      <c r="Q59" s="58">
        <v>0.59699999999999998</v>
      </c>
      <c r="R59" s="58">
        <v>1.1439999999999999</v>
      </c>
      <c r="S59" s="63">
        <f t="shared" ref="S59" si="29">AVERAGE(P59:R59)</f>
        <v>0.68399999999999983</v>
      </c>
    </row>
    <row r="61" spans="2:19" ht="15.75" thickBot="1" x14ac:dyDescent="0.3">
      <c r="B61" s="68" t="s">
        <v>20</v>
      </c>
    </row>
    <row r="62" spans="2:19" ht="30" x14ac:dyDescent="0.25">
      <c r="B62" s="59" t="s">
        <v>136</v>
      </c>
      <c r="C62" s="60">
        <v>2001</v>
      </c>
      <c r="D62" s="60">
        <v>2002</v>
      </c>
      <c r="E62" s="60">
        <v>2003</v>
      </c>
      <c r="F62" s="60">
        <v>2004</v>
      </c>
      <c r="G62" s="60">
        <v>2005</v>
      </c>
      <c r="H62" s="60">
        <v>2006</v>
      </c>
      <c r="I62" s="60">
        <v>2007</v>
      </c>
      <c r="J62" s="60">
        <v>2008</v>
      </c>
      <c r="K62" s="60">
        <v>2009</v>
      </c>
      <c r="L62" s="60">
        <v>2010</v>
      </c>
      <c r="M62" s="60">
        <v>2011</v>
      </c>
      <c r="N62" s="60">
        <v>2012</v>
      </c>
      <c r="O62" s="60">
        <v>2013</v>
      </c>
      <c r="P62" s="60">
        <v>2014</v>
      </c>
      <c r="Q62" s="60">
        <v>2015</v>
      </c>
      <c r="R62" s="60">
        <v>2016</v>
      </c>
      <c r="S62" s="61" t="s">
        <v>176</v>
      </c>
    </row>
    <row r="63" spans="2:19" x14ac:dyDescent="0.25">
      <c r="B63" s="62" t="s">
        <v>132</v>
      </c>
      <c r="C63" s="58">
        <v>621638.32499999995</v>
      </c>
      <c r="D63" s="58">
        <v>263536.375</v>
      </c>
      <c r="E63" s="58"/>
      <c r="F63" s="58">
        <v>3076.6</v>
      </c>
      <c r="G63" s="58">
        <v>11900.875</v>
      </c>
      <c r="H63" s="58"/>
      <c r="I63" s="58"/>
      <c r="J63" s="58">
        <v>10939.05</v>
      </c>
      <c r="K63" s="58"/>
      <c r="L63" s="58">
        <v>125.2</v>
      </c>
      <c r="M63" s="58">
        <v>6822.7370000000001</v>
      </c>
      <c r="N63" s="58"/>
      <c r="O63" s="58"/>
      <c r="P63" s="58"/>
      <c r="Q63" s="58"/>
      <c r="R63" s="58"/>
      <c r="S63" s="63"/>
    </row>
    <row r="64" spans="2:19" x14ac:dyDescent="0.25">
      <c r="B64" s="62" t="s">
        <v>133</v>
      </c>
      <c r="C64" s="58">
        <v>606500.44999999995</v>
      </c>
      <c r="D64" s="58">
        <v>232715.77499999999</v>
      </c>
      <c r="E64" s="58"/>
      <c r="F64" s="58">
        <v>1028.6500000000001</v>
      </c>
      <c r="G64" s="58">
        <v>8813.15</v>
      </c>
      <c r="H64" s="58"/>
      <c r="I64" s="58"/>
      <c r="J64" s="58">
        <v>3085.7</v>
      </c>
      <c r="K64" s="58"/>
      <c r="L64" s="58">
        <v>2703.75</v>
      </c>
      <c r="M64" s="58">
        <v>1131.74</v>
      </c>
      <c r="N64" s="58">
        <v>2863.2139999999999</v>
      </c>
      <c r="O64" s="58"/>
      <c r="P64" s="58"/>
      <c r="Q64" s="58"/>
      <c r="R64" s="58"/>
      <c r="S64" s="63"/>
    </row>
    <row r="65" spans="2:19" x14ac:dyDescent="0.25">
      <c r="B65" s="62" t="s">
        <v>134</v>
      </c>
      <c r="C65" s="58">
        <v>1116149.425</v>
      </c>
      <c r="D65" s="58">
        <v>643331.07499999995</v>
      </c>
      <c r="E65" s="58">
        <v>75960.55</v>
      </c>
      <c r="F65" s="58">
        <v>647.1</v>
      </c>
      <c r="G65" s="58">
        <v>15883.68</v>
      </c>
      <c r="H65" s="58"/>
      <c r="I65" s="58"/>
      <c r="J65" s="58">
        <v>11509.847</v>
      </c>
      <c r="K65" s="58"/>
      <c r="L65" s="58">
        <v>1431.5360000000001</v>
      </c>
      <c r="M65" s="58">
        <v>7783.5240000000003</v>
      </c>
      <c r="N65" s="58">
        <v>37914.436999999998</v>
      </c>
      <c r="O65" s="58">
        <v>202620.63500000001</v>
      </c>
      <c r="P65" s="58"/>
      <c r="Q65" s="58"/>
      <c r="R65" s="58"/>
      <c r="S65" s="63"/>
    </row>
    <row r="66" spans="2:19" ht="15.75" thickBot="1" x14ac:dyDescent="0.3">
      <c r="B66" s="64" t="s">
        <v>135</v>
      </c>
      <c r="C66" s="65">
        <v>14427969.625</v>
      </c>
      <c r="D66" s="65">
        <v>12415550.425000001</v>
      </c>
      <c r="E66" s="65">
        <v>5770254.9749999996</v>
      </c>
      <c r="F66" s="65">
        <v>1904101.017</v>
      </c>
      <c r="G66" s="65">
        <v>2413054.9929999998</v>
      </c>
      <c r="H66" s="65">
        <v>291724.076</v>
      </c>
      <c r="I66" s="65">
        <v>412125.38</v>
      </c>
      <c r="J66" s="65">
        <v>1161312.156</v>
      </c>
      <c r="K66" s="65">
        <v>1415814.997</v>
      </c>
      <c r="L66" s="65">
        <v>1799975.0519999999</v>
      </c>
      <c r="M66" s="65">
        <v>1498812.4979999999</v>
      </c>
      <c r="N66" s="65">
        <v>7346132.3619999997</v>
      </c>
      <c r="O66" s="65">
        <v>5691192.0590000004</v>
      </c>
      <c r="P66" s="58">
        <v>1036286.399</v>
      </c>
      <c r="Q66" s="58">
        <v>1991064.1070000001</v>
      </c>
      <c r="R66" s="58">
        <v>3811793.5430000001</v>
      </c>
      <c r="S66" s="63">
        <f t="shared" ref="S66" si="30">AVERAGE(P66:R66)</f>
        <v>2279714.6830000002</v>
      </c>
    </row>
    <row r="68" spans="2:19" ht="15.75" thickBot="1" x14ac:dyDescent="0.3">
      <c r="B68" t="s">
        <v>20</v>
      </c>
    </row>
    <row r="69" spans="2:19" x14ac:dyDescent="0.25">
      <c r="B69" s="59" t="s">
        <v>137</v>
      </c>
      <c r="C69" s="60">
        <v>2001</v>
      </c>
      <c r="D69" s="60">
        <v>2002</v>
      </c>
      <c r="E69" s="60">
        <v>2003</v>
      </c>
      <c r="F69" s="60">
        <v>2004</v>
      </c>
      <c r="G69" s="60">
        <v>2005</v>
      </c>
      <c r="H69" s="60">
        <v>2006</v>
      </c>
      <c r="I69" s="60">
        <v>2007</v>
      </c>
      <c r="J69" s="60">
        <v>2008</v>
      </c>
      <c r="K69" s="60">
        <v>2009</v>
      </c>
      <c r="L69" s="60">
        <v>2010</v>
      </c>
      <c r="M69" s="60">
        <v>2011</v>
      </c>
      <c r="N69" s="60">
        <v>2012</v>
      </c>
      <c r="O69" s="60">
        <v>2013</v>
      </c>
      <c r="P69" s="60">
        <v>2014</v>
      </c>
      <c r="Q69" s="60">
        <v>2015</v>
      </c>
      <c r="R69" s="60">
        <v>2016</v>
      </c>
      <c r="S69" s="61"/>
    </row>
    <row r="70" spans="2:19" x14ac:dyDescent="0.25">
      <c r="B70" s="62" t="s">
        <v>132</v>
      </c>
      <c r="C70" s="58">
        <f>C56*2000/C63</f>
        <v>6.0163600756114909E-4</v>
      </c>
      <c r="D70" s="58">
        <f t="shared" ref="D70:R70" si="31">D56*2000/D63</f>
        <v>5.9953772984848864E-4</v>
      </c>
      <c r="E70" s="58" t="e">
        <f t="shared" si="31"/>
        <v>#DIV/0!</v>
      </c>
      <c r="F70" s="58">
        <f t="shared" si="31"/>
        <v>6.500682571670026E-4</v>
      </c>
      <c r="G70" s="58">
        <f t="shared" si="31"/>
        <v>6.7221947966010899E-4</v>
      </c>
      <c r="H70" s="58" t="e">
        <f t="shared" si="31"/>
        <v>#DIV/0!</v>
      </c>
      <c r="I70" s="58" t="e">
        <f t="shared" si="31"/>
        <v>#DIV/0!</v>
      </c>
      <c r="J70" s="58">
        <f t="shared" si="31"/>
        <v>5.4849369917863073E-4</v>
      </c>
      <c r="K70" s="58" t="e">
        <f t="shared" si="31"/>
        <v>#DIV/0!</v>
      </c>
      <c r="L70" s="58">
        <f t="shared" si="31"/>
        <v>0</v>
      </c>
      <c r="M70" s="58">
        <f t="shared" si="31"/>
        <v>5.8627498026085428E-4</v>
      </c>
      <c r="N70" s="58" t="e">
        <f t="shared" si="31"/>
        <v>#DIV/0!</v>
      </c>
      <c r="O70" s="58" t="e">
        <f t="shared" si="31"/>
        <v>#DIV/0!</v>
      </c>
      <c r="P70" s="58" t="e">
        <f t="shared" si="31"/>
        <v>#DIV/0!</v>
      </c>
      <c r="Q70" s="58" t="e">
        <f t="shared" si="31"/>
        <v>#DIV/0!</v>
      </c>
      <c r="R70" s="58" t="e">
        <f t="shared" si="31"/>
        <v>#DIV/0!</v>
      </c>
      <c r="S70" s="63"/>
    </row>
    <row r="71" spans="2:19" x14ac:dyDescent="0.25">
      <c r="B71" s="62" t="s">
        <v>133</v>
      </c>
      <c r="C71" s="58">
        <f t="shared" ref="C71:R73" si="32">C57*2000/C64</f>
        <v>6.0016443516241417E-4</v>
      </c>
      <c r="D71" s="58">
        <f t="shared" si="32"/>
        <v>6.0159222124069587E-4</v>
      </c>
      <c r="E71" s="58" t="e">
        <f t="shared" si="32"/>
        <v>#DIV/0!</v>
      </c>
      <c r="F71" s="58">
        <f t="shared" si="32"/>
        <v>0</v>
      </c>
      <c r="G71" s="58">
        <f t="shared" si="32"/>
        <v>6.8080084873172483E-4</v>
      </c>
      <c r="H71" s="58" t="e">
        <f t="shared" si="32"/>
        <v>#DIV/0!</v>
      </c>
      <c r="I71" s="58" t="e">
        <f t="shared" si="32"/>
        <v>#DIV/0!</v>
      </c>
      <c r="J71" s="58">
        <f t="shared" si="32"/>
        <v>6.4815114884791134E-4</v>
      </c>
      <c r="K71" s="58" t="e">
        <f t="shared" si="32"/>
        <v>#DIV/0!</v>
      </c>
      <c r="L71" s="58">
        <f t="shared" si="32"/>
        <v>7.397133610725844E-4</v>
      </c>
      <c r="M71" s="58">
        <f t="shared" si="32"/>
        <v>0</v>
      </c>
      <c r="N71" s="58">
        <f t="shared" si="32"/>
        <v>6.9851572393820368E-4</v>
      </c>
      <c r="O71" s="58" t="e">
        <f t="shared" si="32"/>
        <v>#DIV/0!</v>
      </c>
      <c r="P71" s="58" t="e">
        <f t="shared" si="32"/>
        <v>#DIV/0!</v>
      </c>
      <c r="Q71" s="58" t="e">
        <f t="shared" si="32"/>
        <v>#DIV/0!</v>
      </c>
      <c r="R71" s="58" t="e">
        <f t="shared" si="32"/>
        <v>#DIV/0!</v>
      </c>
      <c r="S71" s="63"/>
    </row>
    <row r="72" spans="2:19" x14ac:dyDescent="0.25">
      <c r="B72" s="62" t="s">
        <v>134</v>
      </c>
      <c r="C72" s="58">
        <f t="shared" si="32"/>
        <v>6.0027804968855306E-4</v>
      </c>
      <c r="D72" s="58">
        <f t="shared" si="32"/>
        <v>6.0000210622501021E-4</v>
      </c>
      <c r="E72" s="58">
        <f t="shared" si="32"/>
        <v>6.0557750042620801E-4</v>
      </c>
      <c r="F72" s="58">
        <f t="shared" si="32"/>
        <v>0</v>
      </c>
      <c r="G72" s="58">
        <f t="shared" si="32"/>
        <v>6.2957702497154315E-4</v>
      </c>
      <c r="H72" s="58" t="e">
        <f t="shared" si="32"/>
        <v>#DIV/0!</v>
      </c>
      <c r="I72" s="58" t="e">
        <f t="shared" si="32"/>
        <v>#DIV/0!</v>
      </c>
      <c r="J72" s="58">
        <f t="shared" si="32"/>
        <v>5.2129276783609724E-4</v>
      </c>
      <c r="K72" s="58" t="e">
        <f t="shared" si="32"/>
        <v>#DIV/0!</v>
      </c>
      <c r="L72" s="58">
        <f t="shared" si="32"/>
        <v>0</v>
      </c>
      <c r="M72" s="58">
        <f t="shared" si="32"/>
        <v>5.1390604050299067E-4</v>
      </c>
      <c r="N72" s="58">
        <f t="shared" si="32"/>
        <v>5.802539016997668E-4</v>
      </c>
      <c r="O72" s="58">
        <f t="shared" si="32"/>
        <v>6.0211044151549516E-4</v>
      </c>
      <c r="P72" s="58" t="e">
        <f t="shared" si="32"/>
        <v>#DIV/0!</v>
      </c>
      <c r="Q72" s="58" t="e">
        <f t="shared" si="32"/>
        <v>#DIV/0!</v>
      </c>
      <c r="R72" s="58" t="e">
        <f t="shared" si="32"/>
        <v>#DIV/0!</v>
      </c>
      <c r="S72" s="63"/>
    </row>
    <row r="73" spans="2:19" ht="15.75" thickBot="1" x14ac:dyDescent="0.3">
      <c r="B73" s="64" t="s">
        <v>135</v>
      </c>
      <c r="C73" s="65">
        <f t="shared" si="32"/>
        <v>5.9994581531425974E-4</v>
      </c>
      <c r="D73" s="65">
        <f t="shared" si="32"/>
        <v>6.0005394404412794E-4</v>
      </c>
      <c r="E73" s="65">
        <f t="shared" si="32"/>
        <v>5.9997348730677193E-4</v>
      </c>
      <c r="F73" s="65">
        <f t="shared" si="32"/>
        <v>5.9975809571241883E-4</v>
      </c>
      <c r="G73" s="65">
        <f t="shared" si="32"/>
        <v>6.0006920861749302E-4</v>
      </c>
      <c r="H73" s="65">
        <f t="shared" si="32"/>
        <v>6.0330982074993363E-4</v>
      </c>
      <c r="I73" s="65">
        <f t="shared" si="32"/>
        <v>6.0175862015583704E-4</v>
      </c>
      <c r="J73" s="65">
        <f t="shared" si="32"/>
        <v>5.9932206547918024E-4</v>
      </c>
      <c r="K73" s="65">
        <f t="shared" si="32"/>
        <v>6.0036092413280184E-4</v>
      </c>
      <c r="L73" s="65">
        <f t="shared" si="32"/>
        <v>6.0000831611526143E-4</v>
      </c>
      <c r="M73" s="65">
        <f t="shared" si="32"/>
        <v>6.0047537714087035E-4</v>
      </c>
      <c r="N73" s="65">
        <f t="shared" si="32"/>
        <v>6.000436396710817E-4</v>
      </c>
      <c r="O73" s="58">
        <f t="shared" si="32"/>
        <v>5.9987432590701819E-4</v>
      </c>
      <c r="P73" s="58">
        <f t="shared" si="32"/>
        <v>6.0022017137368602E-4</v>
      </c>
      <c r="Q73" s="58">
        <f t="shared" si="32"/>
        <v>5.9967933518677004E-4</v>
      </c>
      <c r="R73" s="58">
        <f t="shared" si="32"/>
        <v>6.0024237257070147E-4</v>
      </c>
      <c r="S73" s="66"/>
    </row>
    <row r="75" spans="2:19" ht="15.75" thickBot="1" x14ac:dyDescent="0.3">
      <c r="B75" s="68" t="s">
        <v>20</v>
      </c>
    </row>
    <row r="76" spans="2:19" x14ac:dyDescent="0.25">
      <c r="B76" s="59" t="s">
        <v>131</v>
      </c>
      <c r="C76" s="60">
        <v>2001</v>
      </c>
      <c r="D76" s="60">
        <v>2002</v>
      </c>
      <c r="E76" s="60">
        <v>2003</v>
      </c>
      <c r="F76" s="60">
        <v>2004</v>
      </c>
      <c r="G76" s="60">
        <v>2005</v>
      </c>
      <c r="H76" s="60">
        <v>2006</v>
      </c>
      <c r="I76" s="60">
        <v>2007</v>
      </c>
      <c r="J76" s="60">
        <v>2008</v>
      </c>
      <c r="K76" s="60">
        <v>2009</v>
      </c>
      <c r="L76" s="60">
        <v>2010</v>
      </c>
      <c r="M76" s="60">
        <v>2011</v>
      </c>
      <c r="N76" s="60">
        <v>2012</v>
      </c>
      <c r="O76" s="60">
        <v>2013</v>
      </c>
      <c r="P76" s="60">
        <v>2014</v>
      </c>
      <c r="Q76" s="60">
        <v>2015</v>
      </c>
      <c r="R76" s="60">
        <v>2016</v>
      </c>
      <c r="S76" s="61"/>
    </row>
    <row r="77" spans="2:19" x14ac:dyDescent="0.25">
      <c r="B77" s="62" t="s">
        <v>132</v>
      </c>
      <c r="C77" s="58">
        <f>C49*2000/C63</f>
        <v>0.3475686606034144</v>
      </c>
      <c r="D77" s="58">
        <f t="shared" ref="D77:O77" si="33">D49*2000/D63</f>
        <v>0.33011761659087857</v>
      </c>
      <c r="E77" s="58" t="e">
        <f t="shared" si="33"/>
        <v>#DIV/0!</v>
      </c>
      <c r="F77" s="58">
        <f t="shared" si="33"/>
        <v>0.25157641552362997</v>
      </c>
      <c r="G77" s="58">
        <f t="shared" si="33"/>
        <v>0.74095392145535521</v>
      </c>
      <c r="H77" s="58" t="e">
        <f t="shared" si="33"/>
        <v>#DIV/0!</v>
      </c>
      <c r="I77" s="58" t="e">
        <f t="shared" si="33"/>
        <v>#DIV/0!</v>
      </c>
      <c r="J77" s="58">
        <f t="shared" si="33"/>
        <v>0.72638848894556662</v>
      </c>
      <c r="K77" s="58" t="e">
        <f t="shared" si="33"/>
        <v>#DIV/0!</v>
      </c>
      <c r="L77" s="58">
        <f t="shared" si="33"/>
        <v>0.41533546325878595</v>
      </c>
      <c r="M77" s="58">
        <f t="shared" si="33"/>
        <v>0.44615525997851008</v>
      </c>
      <c r="N77" s="58" t="e">
        <f t="shared" si="33"/>
        <v>#DIV/0!</v>
      </c>
      <c r="O77" s="58" t="e">
        <f t="shared" si="33"/>
        <v>#DIV/0!</v>
      </c>
      <c r="P77" s="58" t="e">
        <f t="shared" ref="P77:R77" si="34">P49*2000/P63</f>
        <v>#DIV/0!</v>
      </c>
      <c r="Q77" s="58" t="e">
        <f t="shared" si="34"/>
        <v>#DIV/0!</v>
      </c>
      <c r="R77" s="58" t="e">
        <f t="shared" si="34"/>
        <v>#DIV/0!</v>
      </c>
      <c r="S77" s="63"/>
    </row>
    <row r="78" spans="2:19" x14ac:dyDescent="0.25">
      <c r="B78" s="62" t="s">
        <v>133</v>
      </c>
      <c r="C78" s="58">
        <f t="shared" ref="C78:O80" si="35">C50*2000/C64</f>
        <v>0.41303184523605879</v>
      </c>
      <c r="D78" s="58">
        <f t="shared" si="35"/>
        <v>0.45635067068401358</v>
      </c>
      <c r="E78" s="58" t="e">
        <f t="shared" si="35"/>
        <v>#DIV/0!</v>
      </c>
      <c r="F78" s="58">
        <f t="shared" si="35"/>
        <v>0.14582219413794778</v>
      </c>
      <c r="G78" s="58">
        <f t="shared" si="35"/>
        <v>0.49312674809801266</v>
      </c>
      <c r="H78" s="58" t="e">
        <f t="shared" si="35"/>
        <v>#DIV/0!</v>
      </c>
      <c r="I78" s="58" t="e">
        <f t="shared" si="35"/>
        <v>#DIV/0!</v>
      </c>
      <c r="J78" s="58">
        <f t="shared" si="35"/>
        <v>0.36814985254561367</v>
      </c>
      <c r="K78" s="58" t="e">
        <f t="shared" si="35"/>
        <v>#DIV/0!</v>
      </c>
      <c r="L78" s="58">
        <f t="shared" si="35"/>
        <v>1.0770226537216829</v>
      </c>
      <c r="M78" s="58">
        <f t="shared" si="35"/>
        <v>1.0762189195398235</v>
      </c>
      <c r="N78" s="58">
        <f t="shared" si="35"/>
        <v>1.0771112463127102</v>
      </c>
      <c r="O78" s="58" t="e">
        <f t="shared" si="35"/>
        <v>#DIV/0!</v>
      </c>
      <c r="P78" s="58" t="e">
        <f t="shared" ref="P78:R78" si="36">P50*2000/P64</f>
        <v>#DIV/0!</v>
      </c>
      <c r="Q78" s="58" t="e">
        <f t="shared" si="36"/>
        <v>#DIV/0!</v>
      </c>
      <c r="R78" s="58" t="e">
        <f t="shared" si="36"/>
        <v>#DIV/0!</v>
      </c>
      <c r="S78" s="63"/>
    </row>
    <row r="79" spans="2:19" x14ac:dyDescent="0.25">
      <c r="B79" s="62" t="s">
        <v>134</v>
      </c>
      <c r="C79" s="58">
        <f t="shared" si="35"/>
        <v>0.18533898362219736</v>
      </c>
      <c r="D79" s="58">
        <f t="shared" si="35"/>
        <v>0.16279020875837533</v>
      </c>
      <c r="E79" s="58">
        <f t="shared" si="35"/>
        <v>0.20139401307652458</v>
      </c>
      <c r="F79" s="58">
        <f t="shared" si="35"/>
        <v>0.15453562046051614</v>
      </c>
      <c r="G79" s="58">
        <f t="shared" si="35"/>
        <v>0.23395082247942542</v>
      </c>
      <c r="H79" s="58" t="e">
        <f t="shared" si="35"/>
        <v>#DIV/0!</v>
      </c>
      <c r="I79" s="58" t="e">
        <f t="shared" si="35"/>
        <v>#DIV/0!</v>
      </c>
      <c r="J79" s="58">
        <f t="shared" si="35"/>
        <v>0.21876919823521546</v>
      </c>
      <c r="K79" s="58" t="e">
        <f t="shared" si="35"/>
        <v>#DIV/0!</v>
      </c>
      <c r="L79" s="58">
        <f t="shared" si="35"/>
        <v>0.48199975411027035</v>
      </c>
      <c r="M79" s="58">
        <f t="shared" si="35"/>
        <v>0.48204386599180521</v>
      </c>
      <c r="N79" s="58">
        <f t="shared" si="35"/>
        <v>0.4819799908937063</v>
      </c>
      <c r="O79" s="58">
        <f t="shared" si="35"/>
        <v>0.48199434376464173</v>
      </c>
      <c r="P79" s="58" t="e">
        <f t="shared" ref="P79:R79" si="37">P51*2000/P65</f>
        <v>#DIV/0!</v>
      </c>
      <c r="Q79" s="58" t="e">
        <f t="shared" si="37"/>
        <v>#DIV/0!</v>
      </c>
      <c r="R79" s="58" t="e">
        <f t="shared" si="37"/>
        <v>#DIV/0!</v>
      </c>
      <c r="S79" s="63"/>
    </row>
    <row r="80" spans="2:19" ht="15.75" thickBot="1" x14ac:dyDescent="0.3">
      <c r="B80" s="64" t="s">
        <v>135</v>
      </c>
      <c r="C80" s="65">
        <f t="shared" si="35"/>
        <v>0.23900812724368348</v>
      </c>
      <c r="D80" s="65">
        <f t="shared" si="35"/>
        <v>0.22891776060746014</v>
      </c>
      <c r="E80" s="65">
        <f t="shared" si="35"/>
        <v>0.18720732527075201</v>
      </c>
      <c r="F80" s="65">
        <f t="shared" si="35"/>
        <v>0.14702056114704548</v>
      </c>
      <c r="G80" s="65">
        <f t="shared" si="35"/>
        <v>0.16238088279656543</v>
      </c>
      <c r="H80" s="65">
        <f t="shared" si="35"/>
        <v>0.1753711956225375</v>
      </c>
      <c r="I80" s="65">
        <f t="shared" si="35"/>
        <v>0.43338267592255542</v>
      </c>
      <c r="J80" s="65">
        <f t="shared" si="35"/>
        <v>0.19510344297127982</v>
      </c>
      <c r="K80" s="65">
        <f t="shared" si="35"/>
        <v>0.27041244852698787</v>
      </c>
      <c r="L80" s="65">
        <f t="shared" si="35"/>
        <v>0.16727454064735561</v>
      </c>
      <c r="M80" s="65">
        <f t="shared" si="35"/>
        <v>0.19368533448137823</v>
      </c>
      <c r="N80" s="65">
        <f t="shared" si="35"/>
        <v>0.25252580658578666</v>
      </c>
      <c r="O80" s="65">
        <f t="shared" si="35"/>
        <v>0.28340248989653716</v>
      </c>
      <c r="P80" s="65">
        <f t="shared" ref="P80:R80" si="38">P52*2000/P66</f>
        <v>0.33889473058692532</v>
      </c>
      <c r="Q80" s="65">
        <f t="shared" si="38"/>
        <v>0.26545905686400884</v>
      </c>
      <c r="R80" s="65">
        <f t="shared" si="38"/>
        <v>0.27752499920744</v>
      </c>
      <c r="S80" s="66"/>
    </row>
  </sheetData>
  <pageMargins left="0.7" right="0.7" top="0.75" bottom="0.75" header="0.3" footer="0.3"/>
  <pageSetup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6"/>
  <sheetViews>
    <sheetView view="pageBreakPreview" zoomScale="60" zoomScaleNormal="100" workbookViewId="0">
      <selection activeCell="J11" sqref="J11"/>
    </sheetView>
  </sheetViews>
  <sheetFormatPr defaultRowHeight="15" x14ac:dyDescent="0.25"/>
  <cols>
    <col min="1" max="1" width="18.7109375" customWidth="1"/>
    <col min="2" max="2" width="15.85546875" customWidth="1"/>
    <col min="4" max="4" width="22.5703125" style="53" customWidth="1"/>
    <col min="5" max="5" width="22.5703125" style="116" customWidth="1"/>
    <col min="6" max="6" width="12.42578125" customWidth="1"/>
    <col min="7" max="7" width="14.85546875" customWidth="1"/>
    <col min="8" max="8" width="11.28515625" customWidth="1"/>
    <col min="9" max="9" width="13.28515625" customWidth="1"/>
  </cols>
  <sheetData>
    <row r="1" spans="1:10" x14ac:dyDescent="0.25">
      <c r="A1" s="70" t="s">
        <v>21</v>
      </c>
      <c r="B1" s="70" t="s">
        <v>22</v>
      </c>
      <c r="C1" s="67"/>
      <c r="D1" s="69" t="s">
        <v>138</v>
      </c>
      <c r="E1" s="69"/>
      <c r="F1" s="70" t="s">
        <v>21</v>
      </c>
      <c r="G1" s="70" t="s">
        <v>22</v>
      </c>
      <c r="H1" s="67"/>
      <c r="I1" s="67"/>
      <c r="J1" t="s">
        <v>139</v>
      </c>
    </row>
    <row r="2" spans="1:10" x14ac:dyDescent="0.25">
      <c r="A2" s="3" t="s">
        <v>23</v>
      </c>
      <c r="B2" s="3" t="s">
        <v>24</v>
      </c>
      <c r="C2" t="str">
        <f>MONTH(A2)&amp;B2</f>
        <v>1Friday</v>
      </c>
      <c r="D2" s="53">
        <f t="array" ref="D2">SUM(IF(I$2:I$366=C2,1,0))</f>
        <v>4</v>
      </c>
      <c r="F2" s="4">
        <v>37257</v>
      </c>
      <c r="G2" t="s">
        <v>25</v>
      </c>
      <c r="H2" t="s">
        <v>26</v>
      </c>
      <c r="I2" t="str">
        <f>MONTH(F2)&amp;H2</f>
        <v>1Sunday</v>
      </c>
      <c r="J2" t="s">
        <v>140</v>
      </c>
    </row>
    <row r="3" spans="1:10" x14ac:dyDescent="0.25">
      <c r="A3" s="3" t="s">
        <v>27</v>
      </c>
      <c r="B3" s="3" t="s">
        <v>28</v>
      </c>
      <c r="C3" t="str">
        <f t="shared" ref="C3:C49" si="0">MONTH(A3)&amp;B3</f>
        <v>1Saturday</v>
      </c>
      <c r="D3" s="53">
        <f t="array" ref="D3">SUM(IF(I$2:I$366=C3,1,0))</f>
        <v>4</v>
      </c>
      <c r="F3" s="4">
        <v>37258</v>
      </c>
      <c r="G3" t="s">
        <v>29</v>
      </c>
      <c r="H3" t="s">
        <v>30</v>
      </c>
      <c r="I3" t="str">
        <f t="shared" ref="I3:I66" si="1">MONTH(F3)&amp;H3</f>
        <v>1sunday</v>
      </c>
      <c r="J3" t="s">
        <v>140</v>
      </c>
    </row>
    <row r="4" spans="1:10" x14ac:dyDescent="0.25">
      <c r="A4" s="3" t="s">
        <v>31</v>
      </c>
      <c r="B4" s="3" t="s">
        <v>26</v>
      </c>
      <c r="C4" t="str">
        <f t="shared" si="0"/>
        <v>1Sunday</v>
      </c>
      <c r="D4" s="53">
        <f t="array" ref="D4">SUM(IF(I$2:I$366=C4,1,0))</f>
        <v>6</v>
      </c>
      <c r="F4" s="4">
        <v>37259</v>
      </c>
      <c r="G4" t="s">
        <v>32</v>
      </c>
      <c r="H4" t="str">
        <f t="shared" ref="H4:H32" si="2">IF(OR(G4="Tuesday",G4="Wednesday",G4="Thursday",G4="Monday"),"Weekday",G4)</f>
        <v>Weekday</v>
      </c>
      <c r="I4" t="str">
        <f t="shared" si="1"/>
        <v>1Weekday</v>
      </c>
    </row>
    <row r="5" spans="1:10" x14ac:dyDescent="0.25">
      <c r="A5" s="3" t="s">
        <v>33</v>
      </c>
      <c r="B5" s="3" t="s">
        <v>34</v>
      </c>
      <c r="C5" t="str">
        <f t="shared" si="0"/>
        <v>1Weekday</v>
      </c>
      <c r="D5" s="53">
        <f t="array" ref="D5">SUM(IF(I$2:I$366=C5,1,0))</f>
        <v>17</v>
      </c>
      <c r="F5" s="4">
        <v>37260</v>
      </c>
      <c r="G5" t="s">
        <v>24</v>
      </c>
      <c r="H5" t="str">
        <f t="shared" si="2"/>
        <v>Friday</v>
      </c>
      <c r="I5" t="str">
        <f t="shared" si="1"/>
        <v>1Friday</v>
      </c>
    </row>
    <row r="6" spans="1:10" x14ac:dyDescent="0.25">
      <c r="A6" s="3" t="s">
        <v>35</v>
      </c>
      <c r="B6" s="3" t="s">
        <v>28</v>
      </c>
      <c r="C6" t="str">
        <f t="shared" si="0"/>
        <v>2Saturday</v>
      </c>
      <c r="D6" s="53">
        <f t="array" ref="D6">SUM(IF(I$2:I$366=C6,1,0))</f>
        <v>4</v>
      </c>
      <c r="F6" s="4">
        <v>37261</v>
      </c>
      <c r="G6" s="3" t="s">
        <v>28</v>
      </c>
      <c r="H6" t="str">
        <f t="shared" si="2"/>
        <v>Saturday</v>
      </c>
      <c r="I6" t="str">
        <f t="shared" si="1"/>
        <v>1Saturday</v>
      </c>
    </row>
    <row r="7" spans="1:10" x14ac:dyDescent="0.25">
      <c r="A7" s="3" t="s">
        <v>36</v>
      </c>
      <c r="B7" s="3" t="s">
        <v>26</v>
      </c>
      <c r="C7" t="str">
        <f t="shared" si="0"/>
        <v>2Sunday</v>
      </c>
      <c r="D7" s="53">
        <f t="array" ref="D7">SUM(IF(I$2:I$366=C7,1,0))</f>
        <v>4</v>
      </c>
      <c r="F7" s="4">
        <v>37262</v>
      </c>
      <c r="G7" s="3" t="s">
        <v>26</v>
      </c>
      <c r="H7" t="str">
        <f t="shared" si="2"/>
        <v>Sunday</v>
      </c>
      <c r="I7" t="str">
        <f t="shared" si="1"/>
        <v>1Sunday</v>
      </c>
    </row>
    <row r="8" spans="1:10" x14ac:dyDescent="0.25">
      <c r="A8" s="3" t="s">
        <v>37</v>
      </c>
      <c r="B8" s="3" t="s">
        <v>38</v>
      </c>
      <c r="C8" t="str">
        <f t="shared" si="0"/>
        <v>2Monday</v>
      </c>
      <c r="D8" s="53">
        <f t="array" ref="D8">SUM(IF(I$2:I$366=C8,1,0))</f>
        <v>4</v>
      </c>
      <c r="F8" s="4">
        <v>37263</v>
      </c>
      <c r="G8" s="3" t="s">
        <v>38</v>
      </c>
      <c r="H8" t="str">
        <f t="shared" si="2"/>
        <v>Weekday</v>
      </c>
      <c r="I8" t="str">
        <f t="shared" si="1"/>
        <v>1Weekday</v>
      </c>
    </row>
    <row r="9" spans="1:10" x14ac:dyDescent="0.25">
      <c r="A9" s="3" t="s">
        <v>39</v>
      </c>
      <c r="B9" s="3" t="s">
        <v>34</v>
      </c>
      <c r="C9" t="str">
        <f t="shared" si="0"/>
        <v>2Weekday</v>
      </c>
      <c r="D9" s="53">
        <f t="array" ref="D9">SUM(IF(I$2:I$366=C9,1,0))</f>
        <v>16</v>
      </c>
      <c r="F9" s="4">
        <v>37264</v>
      </c>
      <c r="G9" t="s">
        <v>25</v>
      </c>
      <c r="H9" t="str">
        <f t="shared" si="2"/>
        <v>Weekday</v>
      </c>
      <c r="I9" t="str">
        <f t="shared" si="1"/>
        <v>1Weekday</v>
      </c>
    </row>
    <row r="10" spans="1:10" x14ac:dyDescent="0.25">
      <c r="A10" s="3" t="s">
        <v>40</v>
      </c>
      <c r="B10" s="3" t="s">
        <v>28</v>
      </c>
      <c r="C10" t="str">
        <f t="shared" si="0"/>
        <v>3Saturday</v>
      </c>
      <c r="D10" s="53">
        <f t="array" ref="D10">SUM(IF(I$2:I$366=C10,1,0))</f>
        <v>4</v>
      </c>
      <c r="F10" s="4">
        <v>37265</v>
      </c>
      <c r="G10" t="s">
        <v>29</v>
      </c>
      <c r="H10" t="str">
        <f t="shared" si="2"/>
        <v>Weekday</v>
      </c>
      <c r="I10" t="str">
        <f t="shared" si="1"/>
        <v>1Weekday</v>
      </c>
    </row>
    <row r="11" spans="1:10" x14ac:dyDescent="0.25">
      <c r="A11" s="3" t="s">
        <v>41</v>
      </c>
      <c r="B11" s="3" t="s">
        <v>26</v>
      </c>
      <c r="C11" t="str">
        <f t="shared" si="0"/>
        <v>3Sunday</v>
      </c>
      <c r="D11" s="53">
        <f t="array" ref="D11">SUM(IF(I$2:I$366=C11,1,0))</f>
        <v>7</v>
      </c>
      <c r="F11" s="4">
        <v>37266</v>
      </c>
      <c r="G11" t="s">
        <v>32</v>
      </c>
      <c r="H11" t="str">
        <f t="shared" si="2"/>
        <v>Weekday</v>
      </c>
      <c r="I11" t="str">
        <f t="shared" si="1"/>
        <v>1Weekday</v>
      </c>
    </row>
    <row r="12" spans="1:10" x14ac:dyDescent="0.25">
      <c r="A12" s="3" t="s">
        <v>42</v>
      </c>
      <c r="B12" s="3" t="s">
        <v>38</v>
      </c>
      <c r="C12" t="str">
        <f t="shared" si="0"/>
        <v>3Monday</v>
      </c>
      <c r="D12" s="53">
        <f t="array" ref="D12">SUM(IF(I$2:I$366=C12,1,0))</f>
        <v>4</v>
      </c>
      <c r="F12" s="4">
        <v>37267</v>
      </c>
      <c r="G12" t="s">
        <v>24</v>
      </c>
      <c r="H12" t="str">
        <f t="shared" si="2"/>
        <v>Friday</v>
      </c>
      <c r="I12" t="str">
        <f t="shared" si="1"/>
        <v>1Friday</v>
      </c>
    </row>
    <row r="13" spans="1:10" x14ac:dyDescent="0.25">
      <c r="A13" s="3" t="s">
        <v>43</v>
      </c>
      <c r="B13" s="3" t="s">
        <v>34</v>
      </c>
      <c r="C13" t="str">
        <f t="shared" si="0"/>
        <v>3Weekday</v>
      </c>
      <c r="D13" s="53">
        <f t="array" ref="D13">SUM(IF(I$2:I$366=C13,1,0))</f>
        <v>16</v>
      </c>
      <c r="F13" s="4">
        <v>37268</v>
      </c>
      <c r="G13" s="3" t="s">
        <v>28</v>
      </c>
      <c r="H13" t="str">
        <f t="shared" si="2"/>
        <v>Saturday</v>
      </c>
      <c r="I13" t="str">
        <f t="shared" si="1"/>
        <v>1Saturday</v>
      </c>
    </row>
    <row r="14" spans="1:10" x14ac:dyDescent="0.25">
      <c r="A14" s="3" t="s">
        <v>44</v>
      </c>
      <c r="B14" s="3" t="s">
        <v>34</v>
      </c>
      <c r="C14" t="str">
        <f t="shared" si="0"/>
        <v>4Weekday</v>
      </c>
      <c r="D14" s="53">
        <f t="array" ref="D14">SUM(IF(I$2:I$366=C14,1,0))</f>
        <v>17</v>
      </c>
      <c r="F14" s="4">
        <v>37269</v>
      </c>
      <c r="G14" s="3" t="s">
        <v>26</v>
      </c>
      <c r="H14" t="str">
        <f t="shared" si="2"/>
        <v>Sunday</v>
      </c>
      <c r="I14" t="str">
        <f t="shared" si="1"/>
        <v>1Sunday</v>
      </c>
    </row>
    <row r="15" spans="1:10" x14ac:dyDescent="0.25">
      <c r="A15" s="3" t="s">
        <v>45</v>
      </c>
      <c r="B15" s="3" t="s">
        <v>28</v>
      </c>
      <c r="C15" t="str">
        <f t="shared" si="0"/>
        <v>4Saturday</v>
      </c>
      <c r="D15" s="53">
        <f t="array" ref="D15">SUM(IF(I$2:I$366=C15,1,0))</f>
        <v>4</v>
      </c>
      <c r="F15" s="4">
        <v>37270</v>
      </c>
      <c r="G15" s="3" t="s">
        <v>38</v>
      </c>
      <c r="H15" t="str">
        <f t="shared" si="2"/>
        <v>Weekday</v>
      </c>
      <c r="I15" t="str">
        <f t="shared" si="1"/>
        <v>1Weekday</v>
      </c>
    </row>
    <row r="16" spans="1:10" x14ac:dyDescent="0.25">
      <c r="A16" s="3" t="s">
        <v>46</v>
      </c>
      <c r="B16" s="3" t="s">
        <v>26</v>
      </c>
      <c r="C16" t="str">
        <f t="shared" si="0"/>
        <v>4Sunday</v>
      </c>
      <c r="D16" s="53">
        <f t="array" ref="D16">SUM(IF(I$2:I$366=C16,1,0))</f>
        <v>4</v>
      </c>
      <c r="F16" s="4">
        <v>37271</v>
      </c>
      <c r="G16" t="s">
        <v>25</v>
      </c>
      <c r="H16" t="str">
        <f t="shared" si="2"/>
        <v>Weekday</v>
      </c>
      <c r="I16" t="str">
        <f t="shared" si="1"/>
        <v>1Weekday</v>
      </c>
    </row>
    <row r="17" spans="1:9" ht="14.45" x14ac:dyDescent="0.3">
      <c r="A17" s="3" t="s">
        <v>47</v>
      </c>
      <c r="B17" s="3" t="s">
        <v>38</v>
      </c>
      <c r="C17" t="str">
        <f t="shared" si="0"/>
        <v>4Monday</v>
      </c>
      <c r="D17" s="53">
        <f t="array" ref="D17">SUM(IF(I$2:I$366=C17,1,0))</f>
        <v>5</v>
      </c>
      <c r="F17" s="4">
        <v>37272</v>
      </c>
      <c r="G17" t="s">
        <v>29</v>
      </c>
      <c r="H17" t="str">
        <f t="shared" si="2"/>
        <v>Weekday</v>
      </c>
      <c r="I17" t="str">
        <f t="shared" si="1"/>
        <v>1Weekday</v>
      </c>
    </row>
    <row r="18" spans="1:9" ht="14.45" x14ac:dyDescent="0.3">
      <c r="A18" s="3" t="s">
        <v>48</v>
      </c>
      <c r="B18" s="3" t="s">
        <v>28</v>
      </c>
      <c r="C18" t="str">
        <f t="shared" si="0"/>
        <v>5Saturday</v>
      </c>
      <c r="D18" s="53">
        <f t="array" ref="D18">SUM(IF(I$2:I$366=C18,1,0))</f>
        <v>4</v>
      </c>
      <c r="F18" s="4">
        <v>37273</v>
      </c>
      <c r="G18" t="s">
        <v>32</v>
      </c>
      <c r="H18" t="str">
        <f t="shared" si="2"/>
        <v>Weekday</v>
      </c>
      <c r="I18" t="str">
        <f t="shared" si="1"/>
        <v>1Weekday</v>
      </c>
    </row>
    <row r="19" spans="1:9" ht="14.45" x14ac:dyDescent="0.3">
      <c r="A19" s="3" t="s">
        <v>49</v>
      </c>
      <c r="B19" s="3" t="s">
        <v>26</v>
      </c>
      <c r="C19" t="str">
        <f t="shared" si="0"/>
        <v>5Sunday</v>
      </c>
      <c r="D19" s="53">
        <f t="array" ref="D19">SUM(IF(I$2:I$366=C19,1,0))</f>
        <v>6</v>
      </c>
      <c r="F19" s="4">
        <v>37274</v>
      </c>
      <c r="G19" t="s">
        <v>24</v>
      </c>
      <c r="H19" t="str">
        <f t="shared" si="2"/>
        <v>Friday</v>
      </c>
      <c r="I19" t="str">
        <f t="shared" si="1"/>
        <v>1Friday</v>
      </c>
    </row>
    <row r="20" spans="1:9" ht="14.45" x14ac:dyDescent="0.3">
      <c r="A20" s="3" t="s">
        <v>50</v>
      </c>
      <c r="B20" s="3" t="s">
        <v>38</v>
      </c>
      <c r="C20" t="str">
        <f t="shared" si="0"/>
        <v>5Monday</v>
      </c>
      <c r="D20" s="53">
        <f t="array" ref="D20">SUM(IF(I$2:I$366=C20,1,0))</f>
        <v>3</v>
      </c>
      <c r="F20" s="4">
        <v>37275</v>
      </c>
      <c r="G20" s="3" t="s">
        <v>28</v>
      </c>
      <c r="H20" t="str">
        <f t="shared" si="2"/>
        <v>Saturday</v>
      </c>
      <c r="I20" t="str">
        <f t="shared" si="1"/>
        <v>1Saturday</v>
      </c>
    </row>
    <row r="21" spans="1:9" ht="14.45" x14ac:dyDescent="0.3">
      <c r="A21" s="3" t="s">
        <v>51</v>
      </c>
      <c r="B21" s="3" t="s">
        <v>34</v>
      </c>
      <c r="C21" t="str">
        <f t="shared" si="0"/>
        <v>5Weekday</v>
      </c>
      <c r="D21" s="53">
        <f t="array" ref="D21">SUM(IF(I$2:I$366=C21,1,0))</f>
        <v>18</v>
      </c>
      <c r="F21" s="4">
        <v>37276</v>
      </c>
      <c r="G21" s="3" t="s">
        <v>26</v>
      </c>
      <c r="H21" t="str">
        <f t="shared" si="2"/>
        <v>Sunday</v>
      </c>
      <c r="I21" t="str">
        <f t="shared" si="1"/>
        <v>1Sunday</v>
      </c>
    </row>
    <row r="22" spans="1:9" ht="14.45" x14ac:dyDescent="0.3">
      <c r="A22" s="3" t="s">
        <v>52</v>
      </c>
      <c r="B22" s="3" t="s">
        <v>38</v>
      </c>
      <c r="C22" t="str">
        <f t="shared" si="0"/>
        <v>6Monday</v>
      </c>
      <c r="D22" s="53">
        <f t="array" ref="D22">SUM(IF(I$2:I$366=C22,1,0))</f>
        <v>4</v>
      </c>
      <c r="F22" s="4">
        <v>37277</v>
      </c>
      <c r="G22" s="3" t="s">
        <v>38</v>
      </c>
      <c r="H22" t="str">
        <f t="shared" si="2"/>
        <v>Weekday</v>
      </c>
      <c r="I22" t="str">
        <f t="shared" si="1"/>
        <v>1Weekday</v>
      </c>
    </row>
    <row r="23" spans="1:9" ht="14.45" x14ac:dyDescent="0.3">
      <c r="A23" s="3" t="s">
        <v>53</v>
      </c>
      <c r="B23" s="3" t="s">
        <v>34</v>
      </c>
      <c r="C23" t="str">
        <f t="shared" si="0"/>
        <v>6Weekday</v>
      </c>
      <c r="D23" s="53">
        <f t="array" ref="D23">SUM(IF(I$2:I$366=C23,1,0))</f>
        <v>16</v>
      </c>
      <c r="F23" s="4">
        <v>37278</v>
      </c>
      <c r="G23" t="s">
        <v>25</v>
      </c>
      <c r="H23" t="str">
        <f t="shared" si="2"/>
        <v>Weekday</v>
      </c>
      <c r="I23" t="str">
        <f t="shared" si="1"/>
        <v>1Weekday</v>
      </c>
    </row>
    <row r="24" spans="1:9" ht="14.45" x14ac:dyDescent="0.3">
      <c r="A24" s="3" t="s">
        <v>54</v>
      </c>
      <c r="B24" s="3" t="s">
        <v>28</v>
      </c>
      <c r="C24" t="str">
        <f t="shared" si="0"/>
        <v>6Saturday</v>
      </c>
      <c r="D24" s="53">
        <f t="array" ref="D24">SUM(IF(I$2:I$366=C24,1,0))</f>
        <v>5</v>
      </c>
      <c r="F24" s="4">
        <v>37279</v>
      </c>
      <c r="G24" t="s">
        <v>29</v>
      </c>
      <c r="H24" t="str">
        <f t="shared" si="2"/>
        <v>Weekday</v>
      </c>
      <c r="I24" t="str">
        <f t="shared" si="1"/>
        <v>1Weekday</v>
      </c>
    </row>
    <row r="25" spans="1:9" ht="14.45" x14ac:dyDescent="0.3">
      <c r="A25" s="3" t="s">
        <v>55</v>
      </c>
      <c r="B25" s="3" t="s">
        <v>26</v>
      </c>
      <c r="C25" t="str">
        <f t="shared" si="0"/>
        <v>6Sunday</v>
      </c>
      <c r="D25" s="53">
        <f t="array" ref="D25">SUM(IF(I$2:I$366=C25,1,0))</f>
        <v>5</v>
      </c>
      <c r="F25" s="4">
        <v>37280</v>
      </c>
      <c r="G25" t="s">
        <v>32</v>
      </c>
      <c r="H25" t="str">
        <f t="shared" si="2"/>
        <v>Weekday</v>
      </c>
      <c r="I25" t="str">
        <f t="shared" si="1"/>
        <v>1Weekday</v>
      </c>
    </row>
    <row r="26" spans="1:9" ht="14.45" x14ac:dyDescent="0.3">
      <c r="A26" s="3" t="s">
        <v>56</v>
      </c>
      <c r="B26" s="3" t="s">
        <v>34</v>
      </c>
      <c r="C26" t="str">
        <f t="shared" si="0"/>
        <v>7Weekday</v>
      </c>
      <c r="D26" s="53">
        <f t="array" ref="D26">SUM(IF(I$2:I$366=C26,1,0))</f>
        <v>16</v>
      </c>
      <c r="F26" s="4">
        <v>37281</v>
      </c>
      <c r="G26" t="s">
        <v>24</v>
      </c>
      <c r="H26" t="str">
        <f t="shared" si="2"/>
        <v>Friday</v>
      </c>
      <c r="I26" t="str">
        <f t="shared" si="1"/>
        <v>1Friday</v>
      </c>
    </row>
    <row r="27" spans="1:9" ht="14.45" x14ac:dyDescent="0.3">
      <c r="A27" s="3" t="s">
        <v>57</v>
      </c>
      <c r="B27" s="3" t="s">
        <v>28</v>
      </c>
      <c r="C27" t="str">
        <f t="shared" si="0"/>
        <v>7Saturday</v>
      </c>
      <c r="D27" s="53">
        <f t="array" ref="D27">SUM(IF(I$2:I$366=C27,1,0))</f>
        <v>4</v>
      </c>
      <c r="F27" s="4">
        <v>37282</v>
      </c>
      <c r="G27" s="3" t="s">
        <v>28</v>
      </c>
      <c r="H27" t="str">
        <f t="shared" si="2"/>
        <v>Saturday</v>
      </c>
      <c r="I27" t="str">
        <f t="shared" si="1"/>
        <v>1Saturday</v>
      </c>
    </row>
    <row r="28" spans="1:9" x14ac:dyDescent="0.25">
      <c r="A28" s="3" t="s">
        <v>58</v>
      </c>
      <c r="B28" s="3" t="s">
        <v>26</v>
      </c>
      <c r="C28" t="str">
        <f t="shared" si="0"/>
        <v>7Sunday</v>
      </c>
      <c r="D28" s="53">
        <f t="array" ref="D28">SUM(IF(I$2:I$366=C28,1,0))</f>
        <v>6</v>
      </c>
      <c r="F28" s="4">
        <v>37283</v>
      </c>
      <c r="G28" s="3" t="s">
        <v>26</v>
      </c>
      <c r="H28" t="str">
        <f t="shared" si="2"/>
        <v>Sunday</v>
      </c>
      <c r="I28" t="str">
        <f t="shared" si="1"/>
        <v>1Sunday</v>
      </c>
    </row>
    <row r="29" spans="1:9" x14ac:dyDescent="0.25">
      <c r="A29" s="3" t="s">
        <v>59</v>
      </c>
      <c r="B29" s="3" t="s">
        <v>38</v>
      </c>
      <c r="C29" t="str">
        <f t="shared" si="0"/>
        <v>7Monday</v>
      </c>
      <c r="D29" s="53">
        <f t="array" ref="D29">SUM(IF(I$2:I$366=C29,1,0))</f>
        <v>5</v>
      </c>
      <c r="F29" s="4">
        <v>37284</v>
      </c>
      <c r="G29" s="3" t="s">
        <v>38</v>
      </c>
      <c r="H29" t="str">
        <f t="shared" si="2"/>
        <v>Weekday</v>
      </c>
      <c r="I29" t="str">
        <f t="shared" si="1"/>
        <v>1Weekday</v>
      </c>
    </row>
    <row r="30" spans="1:9" x14ac:dyDescent="0.25">
      <c r="A30" s="3" t="s">
        <v>60</v>
      </c>
      <c r="B30" s="3" t="s">
        <v>28</v>
      </c>
      <c r="C30" t="str">
        <f t="shared" si="0"/>
        <v>8Saturday</v>
      </c>
      <c r="D30" s="53">
        <f t="array" ref="D30">SUM(IF(I$2:I$366=C30,1,0))</f>
        <v>5</v>
      </c>
      <c r="F30" s="4">
        <v>37285</v>
      </c>
      <c r="G30" t="s">
        <v>25</v>
      </c>
      <c r="H30" t="str">
        <f t="shared" si="2"/>
        <v>Weekday</v>
      </c>
      <c r="I30" t="str">
        <f t="shared" si="1"/>
        <v>1Weekday</v>
      </c>
    </row>
    <row r="31" spans="1:9" x14ac:dyDescent="0.25">
      <c r="A31" s="3" t="s">
        <v>61</v>
      </c>
      <c r="B31" s="3" t="s">
        <v>26</v>
      </c>
      <c r="C31" t="str">
        <f t="shared" si="0"/>
        <v>8Sunday</v>
      </c>
      <c r="D31" s="53">
        <f t="array" ref="D31">SUM(IF(I$2:I$366=C31,1,0))</f>
        <v>4</v>
      </c>
      <c r="F31" s="4">
        <v>37286</v>
      </c>
      <c r="G31" t="s">
        <v>29</v>
      </c>
      <c r="H31" t="str">
        <f t="shared" si="2"/>
        <v>Weekday</v>
      </c>
      <c r="I31" t="str">
        <f t="shared" si="1"/>
        <v>1Weekday</v>
      </c>
    </row>
    <row r="32" spans="1:9" x14ac:dyDescent="0.25">
      <c r="A32" s="3" t="s">
        <v>62</v>
      </c>
      <c r="B32" s="3" t="s">
        <v>38</v>
      </c>
      <c r="C32" t="str">
        <f t="shared" si="0"/>
        <v>8Monday</v>
      </c>
      <c r="D32" s="53">
        <f t="array" ref="D32">SUM(IF(I$2:I$366=C32,1,0))</f>
        <v>4</v>
      </c>
      <c r="F32" s="4">
        <v>37287</v>
      </c>
      <c r="G32" t="s">
        <v>32</v>
      </c>
      <c r="H32" t="str">
        <f t="shared" si="2"/>
        <v>Weekday</v>
      </c>
      <c r="I32" t="str">
        <f t="shared" si="1"/>
        <v>1Weekday</v>
      </c>
    </row>
    <row r="33" spans="1:9" x14ac:dyDescent="0.25">
      <c r="A33" s="3" t="s">
        <v>63</v>
      </c>
      <c r="B33" s="3" t="s">
        <v>34</v>
      </c>
      <c r="C33" t="str">
        <f t="shared" si="0"/>
        <v>8Weekday</v>
      </c>
      <c r="D33" s="53">
        <f t="array" ref="D33">SUM(IF(I$2:I$366=C33,1,0))</f>
        <v>18</v>
      </c>
      <c r="F33" s="4">
        <v>37288</v>
      </c>
      <c r="G33" t="s">
        <v>24</v>
      </c>
      <c r="H33" t="str">
        <f>IF(OR(G33="Tuesday",G33="Wednesday",G33="Thursday",G33="Friday"),"Weekday",G33)</f>
        <v>Weekday</v>
      </c>
      <c r="I33" t="str">
        <f t="shared" si="1"/>
        <v>2Weekday</v>
      </c>
    </row>
    <row r="34" spans="1:9" x14ac:dyDescent="0.25">
      <c r="A34" s="3" t="s">
        <v>64</v>
      </c>
      <c r="B34" s="3" t="s">
        <v>28</v>
      </c>
      <c r="C34" t="str">
        <f t="shared" si="0"/>
        <v>9Saturday</v>
      </c>
      <c r="D34" s="53">
        <f t="array" ref="D34">SUM(IF(I$2:I$366=C34,1,0))</f>
        <v>4</v>
      </c>
      <c r="F34" s="4">
        <v>37289</v>
      </c>
      <c r="G34" s="3" t="s">
        <v>28</v>
      </c>
      <c r="H34" t="str">
        <f t="shared" ref="H34:H97" si="3">IF(OR(G34="Tuesday",G34="Wednesday",G34="Thursday",G34="Friday"),"Weekday",G34)</f>
        <v>Saturday</v>
      </c>
      <c r="I34" t="str">
        <f t="shared" si="1"/>
        <v>2Saturday</v>
      </c>
    </row>
    <row r="35" spans="1:9" x14ac:dyDescent="0.25">
      <c r="A35" s="3" t="s">
        <v>65</v>
      </c>
      <c r="B35" s="3" t="s">
        <v>26</v>
      </c>
      <c r="C35" t="str">
        <f t="shared" si="0"/>
        <v>9Sunday</v>
      </c>
      <c r="D35" s="53">
        <f t="array" ref="D35">SUM(IF(I$2:I$366=C35,1,0))</f>
        <v>7</v>
      </c>
      <c r="F35" s="4">
        <v>37290</v>
      </c>
      <c r="G35" s="3" t="s">
        <v>26</v>
      </c>
      <c r="H35" t="str">
        <f t="shared" si="3"/>
        <v>Sunday</v>
      </c>
      <c r="I35" t="str">
        <f t="shared" si="1"/>
        <v>2Sunday</v>
      </c>
    </row>
    <row r="36" spans="1:9" x14ac:dyDescent="0.25">
      <c r="A36" s="3" t="s">
        <v>66</v>
      </c>
      <c r="B36" s="3" t="s">
        <v>38</v>
      </c>
      <c r="C36" t="str">
        <f t="shared" si="0"/>
        <v>9Monday</v>
      </c>
      <c r="D36" s="53">
        <f t="array" ref="D36">SUM(IF(I$2:I$366=C36,1,0))</f>
        <v>4</v>
      </c>
      <c r="F36" s="4">
        <v>37291</v>
      </c>
      <c r="G36" s="3" t="s">
        <v>38</v>
      </c>
      <c r="H36" t="str">
        <f t="shared" si="3"/>
        <v>Monday</v>
      </c>
      <c r="I36" t="str">
        <f t="shared" si="1"/>
        <v>2Monday</v>
      </c>
    </row>
    <row r="37" spans="1:9" x14ac:dyDescent="0.25">
      <c r="A37" s="3" t="s">
        <v>67</v>
      </c>
      <c r="B37" s="3" t="s">
        <v>34</v>
      </c>
      <c r="C37" t="str">
        <f t="shared" si="0"/>
        <v>9Weekday</v>
      </c>
      <c r="D37" s="53">
        <f t="array" ref="D37">SUM(IF(I$2:I$366=C37,1,0))</f>
        <v>15</v>
      </c>
      <c r="F37" s="4">
        <v>37292</v>
      </c>
      <c r="G37" t="s">
        <v>25</v>
      </c>
      <c r="H37" t="str">
        <f t="shared" si="3"/>
        <v>Weekday</v>
      </c>
      <c r="I37" t="str">
        <f t="shared" si="1"/>
        <v>2Weekday</v>
      </c>
    </row>
    <row r="38" spans="1:9" x14ac:dyDescent="0.25">
      <c r="A38" s="3" t="s">
        <v>68</v>
      </c>
      <c r="B38" s="3" t="s">
        <v>28</v>
      </c>
      <c r="C38" t="str">
        <f t="shared" si="0"/>
        <v>10Saturday</v>
      </c>
      <c r="D38" s="53">
        <f t="array" ref="D38">SUM(IF(I$2:I$366=C38,1,0))</f>
        <v>4</v>
      </c>
      <c r="F38" s="4">
        <v>37293</v>
      </c>
      <c r="G38" t="s">
        <v>29</v>
      </c>
      <c r="H38" t="str">
        <f t="shared" si="3"/>
        <v>Weekday</v>
      </c>
      <c r="I38" t="str">
        <f t="shared" si="1"/>
        <v>2Weekday</v>
      </c>
    </row>
    <row r="39" spans="1:9" x14ac:dyDescent="0.25">
      <c r="A39" s="3" t="s">
        <v>69</v>
      </c>
      <c r="B39" s="3" t="s">
        <v>26</v>
      </c>
      <c r="C39" t="str">
        <f t="shared" si="0"/>
        <v>10Sunday</v>
      </c>
      <c r="D39" s="53">
        <f t="array" ref="D39">SUM(IF(I$2:I$366=C39,1,0))</f>
        <v>4</v>
      </c>
      <c r="F39" s="4">
        <v>37294</v>
      </c>
      <c r="G39" t="s">
        <v>32</v>
      </c>
      <c r="H39" t="str">
        <f t="shared" si="3"/>
        <v>Weekday</v>
      </c>
      <c r="I39" t="str">
        <f t="shared" si="1"/>
        <v>2Weekday</v>
      </c>
    </row>
    <row r="40" spans="1:9" x14ac:dyDescent="0.25">
      <c r="A40" s="3" t="s">
        <v>70</v>
      </c>
      <c r="B40" s="3" t="s">
        <v>38</v>
      </c>
      <c r="C40" t="str">
        <f t="shared" si="0"/>
        <v>10Monday</v>
      </c>
      <c r="D40" s="53">
        <f t="array" ref="D40">SUM(IF(I$2:I$366=C40,1,0))</f>
        <v>4</v>
      </c>
      <c r="F40" s="4">
        <v>37295</v>
      </c>
      <c r="G40" t="s">
        <v>24</v>
      </c>
      <c r="H40" t="str">
        <f t="shared" si="3"/>
        <v>Weekday</v>
      </c>
      <c r="I40" t="str">
        <f t="shared" si="1"/>
        <v>2Weekday</v>
      </c>
    </row>
    <row r="41" spans="1:9" x14ac:dyDescent="0.25">
      <c r="A41" s="3" t="s">
        <v>71</v>
      </c>
      <c r="B41" s="3" t="s">
        <v>34</v>
      </c>
      <c r="C41" t="str">
        <f t="shared" si="0"/>
        <v>10Weekday</v>
      </c>
      <c r="D41" s="53">
        <f t="array" ref="D41">SUM(IF(I$2:I$366=C41,1,0))</f>
        <v>19</v>
      </c>
      <c r="F41" s="4">
        <v>37296</v>
      </c>
      <c r="G41" s="3" t="s">
        <v>28</v>
      </c>
      <c r="H41" t="str">
        <f t="shared" si="3"/>
        <v>Saturday</v>
      </c>
      <c r="I41" t="str">
        <f t="shared" si="1"/>
        <v>2Saturday</v>
      </c>
    </row>
    <row r="42" spans="1:9" x14ac:dyDescent="0.25">
      <c r="A42" s="3" t="s">
        <v>72</v>
      </c>
      <c r="B42" s="3" t="s">
        <v>28</v>
      </c>
      <c r="C42" t="str">
        <f t="shared" si="0"/>
        <v>11Saturday</v>
      </c>
      <c r="D42" s="53">
        <f t="array" ref="D42">SUM(IF(I$2:I$366=C42,1,0))</f>
        <v>4</v>
      </c>
      <c r="F42" s="4">
        <v>37297</v>
      </c>
      <c r="G42" s="3" t="s">
        <v>26</v>
      </c>
      <c r="H42" t="str">
        <f t="shared" si="3"/>
        <v>Sunday</v>
      </c>
      <c r="I42" t="str">
        <f t="shared" si="1"/>
        <v>2Sunday</v>
      </c>
    </row>
    <row r="43" spans="1:9" x14ac:dyDescent="0.25">
      <c r="A43" s="3" t="s">
        <v>73</v>
      </c>
      <c r="B43" s="3" t="s">
        <v>26</v>
      </c>
      <c r="C43" t="str">
        <f t="shared" si="0"/>
        <v>11Sunday</v>
      </c>
      <c r="D43" s="53">
        <f t="array" ref="D43">SUM(IF(I$2:I$366=C43,1,0))</f>
        <v>7</v>
      </c>
      <c r="F43" s="4">
        <v>37298</v>
      </c>
      <c r="G43" s="3" t="s">
        <v>38</v>
      </c>
      <c r="H43" t="str">
        <f t="shared" si="3"/>
        <v>Monday</v>
      </c>
      <c r="I43" t="str">
        <f t="shared" si="1"/>
        <v>2Monday</v>
      </c>
    </row>
    <row r="44" spans="1:9" x14ac:dyDescent="0.25">
      <c r="A44" s="3" t="s">
        <v>74</v>
      </c>
      <c r="B44" s="3" t="s">
        <v>38</v>
      </c>
      <c r="C44" t="str">
        <f t="shared" si="0"/>
        <v>11Monday</v>
      </c>
      <c r="D44" s="53">
        <f t="array" ref="D44">SUM(IF(I$2:I$366=C44,1,0))</f>
        <v>4</v>
      </c>
      <c r="F44" s="4">
        <v>37299</v>
      </c>
      <c r="G44" t="s">
        <v>25</v>
      </c>
      <c r="H44" t="str">
        <f t="shared" si="3"/>
        <v>Weekday</v>
      </c>
      <c r="I44" t="str">
        <f t="shared" si="1"/>
        <v>2Weekday</v>
      </c>
    </row>
    <row r="45" spans="1:9" x14ac:dyDescent="0.25">
      <c r="A45" s="3" t="s">
        <v>75</v>
      </c>
      <c r="B45" s="3" t="s">
        <v>34</v>
      </c>
      <c r="C45" t="str">
        <f t="shared" si="0"/>
        <v>11Weekday</v>
      </c>
      <c r="D45" s="53">
        <f t="array" ref="D45">SUM(IF(I$2:I$366=C45,1,0))</f>
        <v>15</v>
      </c>
      <c r="F45" s="4">
        <v>37300</v>
      </c>
      <c r="G45" t="s">
        <v>29</v>
      </c>
      <c r="H45" t="str">
        <f t="shared" si="3"/>
        <v>Weekday</v>
      </c>
      <c r="I45" t="str">
        <f t="shared" si="1"/>
        <v>2Weekday</v>
      </c>
    </row>
    <row r="46" spans="1:9" x14ac:dyDescent="0.25">
      <c r="A46" s="3" t="s">
        <v>76</v>
      </c>
      <c r="B46" s="3" t="s">
        <v>28</v>
      </c>
      <c r="C46" t="str">
        <f t="shared" si="0"/>
        <v>12Saturday</v>
      </c>
      <c r="D46" s="53">
        <f t="array" ref="D46">SUM(IF(I$2:I$366=C46,1,0))</f>
        <v>4</v>
      </c>
      <c r="F46" s="4">
        <v>37301</v>
      </c>
      <c r="G46" t="s">
        <v>32</v>
      </c>
      <c r="H46" t="str">
        <f t="shared" si="3"/>
        <v>Weekday</v>
      </c>
      <c r="I46" t="str">
        <f t="shared" si="1"/>
        <v>2Weekday</v>
      </c>
    </row>
    <row r="47" spans="1:9" x14ac:dyDescent="0.25">
      <c r="A47" s="3" t="s">
        <v>77</v>
      </c>
      <c r="B47" s="3" t="s">
        <v>26</v>
      </c>
      <c r="C47" t="str">
        <f t="shared" si="0"/>
        <v>12Sunday</v>
      </c>
      <c r="D47" s="53">
        <f t="array" ref="D47">SUM(IF(I$2:I$366=C47,1,0))</f>
        <v>8</v>
      </c>
      <c r="F47" s="4">
        <v>37302</v>
      </c>
      <c r="G47" t="s">
        <v>24</v>
      </c>
      <c r="H47" t="str">
        <f t="shared" si="3"/>
        <v>Weekday</v>
      </c>
      <c r="I47" t="str">
        <f t="shared" si="1"/>
        <v>2Weekday</v>
      </c>
    </row>
    <row r="48" spans="1:9" x14ac:dyDescent="0.25">
      <c r="A48" s="3" t="s">
        <v>78</v>
      </c>
      <c r="B48" s="3" t="s">
        <v>38</v>
      </c>
      <c r="C48" t="str">
        <f t="shared" si="0"/>
        <v>12Monday</v>
      </c>
      <c r="D48" s="53">
        <f t="array" ref="D48">SUM(IF(I$2:I$366=C48,1,0))</f>
        <v>5</v>
      </c>
      <c r="F48" s="4">
        <v>37303</v>
      </c>
      <c r="G48" s="3" t="s">
        <v>28</v>
      </c>
      <c r="H48" t="str">
        <f t="shared" si="3"/>
        <v>Saturday</v>
      </c>
      <c r="I48" t="str">
        <f t="shared" si="1"/>
        <v>2Saturday</v>
      </c>
    </row>
    <row r="49" spans="1:9" x14ac:dyDescent="0.25">
      <c r="A49" s="3" t="s">
        <v>79</v>
      </c>
      <c r="B49" s="3" t="s">
        <v>34</v>
      </c>
      <c r="C49" t="str">
        <f t="shared" si="0"/>
        <v>12Weekday</v>
      </c>
      <c r="D49" s="53">
        <f t="array" ref="D49">SUM(IF(I$2:I$366=C49,1,0))</f>
        <v>14</v>
      </c>
      <c r="F49" s="4">
        <v>37304</v>
      </c>
      <c r="G49" s="3" t="s">
        <v>26</v>
      </c>
      <c r="H49" t="str">
        <f t="shared" si="3"/>
        <v>Sunday</v>
      </c>
      <c r="I49" t="str">
        <f t="shared" si="1"/>
        <v>2Sunday</v>
      </c>
    </row>
    <row r="50" spans="1:9" x14ac:dyDescent="0.25">
      <c r="F50" s="4">
        <v>37305</v>
      </c>
      <c r="G50" s="3" t="s">
        <v>38</v>
      </c>
      <c r="H50" t="str">
        <f t="shared" si="3"/>
        <v>Monday</v>
      </c>
      <c r="I50" t="str">
        <f t="shared" si="1"/>
        <v>2Monday</v>
      </c>
    </row>
    <row r="51" spans="1:9" x14ac:dyDescent="0.25">
      <c r="F51" s="4">
        <v>37306</v>
      </c>
      <c r="G51" t="s">
        <v>25</v>
      </c>
      <c r="H51" t="str">
        <f t="shared" si="3"/>
        <v>Weekday</v>
      </c>
      <c r="I51" t="str">
        <f t="shared" si="1"/>
        <v>2Weekday</v>
      </c>
    </row>
    <row r="52" spans="1:9" x14ac:dyDescent="0.25">
      <c r="F52" s="4">
        <v>37307</v>
      </c>
      <c r="G52" t="s">
        <v>29</v>
      </c>
      <c r="H52" t="str">
        <f t="shared" si="3"/>
        <v>Weekday</v>
      </c>
      <c r="I52" t="str">
        <f t="shared" si="1"/>
        <v>2Weekday</v>
      </c>
    </row>
    <row r="53" spans="1:9" x14ac:dyDescent="0.25">
      <c r="F53" s="4">
        <v>37308</v>
      </c>
      <c r="G53" t="s">
        <v>32</v>
      </c>
      <c r="H53" t="str">
        <f t="shared" si="3"/>
        <v>Weekday</v>
      </c>
      <c r="I53" t="str">
        <f t="shared" si="1"/>
        <v>2Weekday</v>
      </c>
    </row>
    <row r="54" spans="1:9" x14ac:dyDescent="0.25">
      <c r="F54" s="4">
        <v>37309</v>
      </c>
      <c r="G54" t="s">
        <v>24</v>
      </c>
      <c r="H54" t="str">
        <f t="shared" si="3"/>
        <v>Weekday</v>
      </c>
      <c r="I54" t="str">
        <f t="shared" si="1"/>
        <v>2Weekday</v>
      </c>
    </row>
    <row r="55" spans="1:9" x14ac:dyDescent="0.25">
      <c r="F55" s="4">
        <v>37310</v>
      </c>
      <c r="G55" s="3" t="s">
        <v>28</v>
      </c>
      <c r="H55" t="str">
        <f t="shared" si="3"/>
        <v>Saturday</v>
      </c>
      <c r="I55" t="str">
        <f t="shared" si="1"/>
        <v>2Saturday</v>
      </c>
    </row>
    <row r="56" spans="1:9" x14ac:dyDescent="0.25">
      <c r="F56" s="4">
        <v>37311</v>
      </c>
      <c r="G56" s="3" t="s">
        <v>26</v>
      </c>
      <c r="H56" t="str">
        <f t="shared" si="3"/>
        <v>Sunday</v>
      </c>
      <c r="I56" t="str">
        <f t="shared" si="1"/>
        <v>2Sunday</v>
      </c>
    </row>
    <row r="57" spans="1:9" x14ac:dyDescent="0.25">
      <c r="F57" s="4">
        <v>37312</v>
      </c>
      <c r="G57" s="3" t="s">
        <v>38</v>
      </c>
      <c r="H57" t="str">
        <f t="shared" si="3"/>
        <v>Monday</v>
      </c>
      <c r="I57" t="str">
        <f t="shared" si="1"/>
        <v>2Monday</v>
      </c>
    </row>
    <row r="58" spans="1:9" x14ac:dyDescent="0.25">
      <c r="F58" s="4">
        <v>37313</v>
      </c>
      <c r="G58" t="s">
        <v>25</v>
      </c>
      <c r="H58" t="str">
        <f t="shared" si="3"/>
        <v>Weekday</v>
      </c>
      <c r="I58" t="str">
        <f t="shared" si="1"/>
        <v>2Weekday</v>
      </c>
    </row>
    <row r="59" spans="1:9" x14ac:dyDescent="0.25">
      <c r="F59" s="4">
        <v>37314</v>
      </c>
      <c r="G59" t="s">
        <v>29</v>
      </c>
      <c r="H59" t="str">
        <f t="shared" si="3"/>
        <v>Weekday</v>
      </c>
      <c r="I59" t="str">
        <f t="shared" si="1"/>
        <v>2Weekday</v>
      </c>
    </row>
    <row r="60" spans="1:9" x14ac:dyDescent="0.25">
      <c r="F60" s="4">
        <v>37315</v>
      </c>
      <c r="G60" t="s">
        <v>32</v>
      </c>
      <c r="H60" t="str">
        <f t="shared" si="3"/>
        <v>Weekday</v>
      </c>
      <c r="I60" t="str">
        <f t="shared" si="1"/>
        <v>2Weekday</v>
      </c>
    </row>
    <row r="61" spans="1:9" x14ac:dyDescent="0.25">
      <c r="F61" s="4">
        <v>37316</v>
      </c>
      <c r="G61" t="s">
        <v>24</v>
      </c>
      <c r="H61" t="str">
        <f t="shared" si="3"/>
        <v>Weekday</v>
      </c>
      <c r="I61" t="str">
        <f t="shared" si="1"/>
        <v>3Weekday</v>
      </c>
    </row>
    <row r="62" spans="1:9" x14ac:dyDescent="0.25">
      <c r="F62" s="4">
        <v>37317</v>
      </c>
      <c r="G62" s="3" t="s">
        <v>28</v>
      </c>
      <c r="H62" t="str">
        <f t="shared" si="3"/>
        <v>Saturday</v>
      </c>
      <c r="I62" t="str">
        <f t="shared" si="1"/>
        <v>3Saturday</v>
      </c>
    </row>
    <row r="63" spans="1:9" x14ac:dyDescent="0.25">
      <c r="F63" s="4">
        <v>37318</v>
      </c>
      <c r="G63" s="3" t="s">
        <v>26</v>
      </c>
      <c r="H63" t="str">
        <f t="shared" si="3"/>
        <v>Sunday</v>
      </c>
      <c r="I63" t="str">
        <f t="shared" si="1"/>
        <v>3Sunday</v>
      </c>
    </row>
    <row r="64" spans="1:9" x14ac:dyDescent="0.25">
      <c r="F64" s="4">
        <v>37319</v>
      </c>
      <c r="G64" s="3" t="s">
        <v>38</v>
      </c>
      <c r="H64" t="str">
        <f t="shared" si="3"/>
        <v>Monday</v>
      </c>
      <c r="I64" t="str">
        <f t="shared" si="1"/>
        <v>3Monday</v>
      </c>
    </row>
    <row r="65" spans="6:9" x14ac:dyDescent="0.25">
      <c r="F65" s="4">
        <v>37320</v>
      </c>
      <c r="G65" t="s">
        <v>25</v>
      </c>
      <c r="H65" t="str">
        <f t="shared" si="3"/>
        <v>Weekday</v>
      </c>
      <c r="I65" t="str">
        <f t="shared" si="1"/>
        <v>3Weekday</v>
      </c>
    </row>
    <row r="66" spans="6:9" x14ac:dyDescent="0.25">
      <c r="F66" s="4">
        <v>37321</v>
      </c>
      <c r="G66" t="s">
        <v>29</v>
      </c>
      <c r="H66" t="str">
        <f t="shared" si="3"/>
        <v>Weekday</v>
      </c>
      <c r="I66" t="str">
        <f t="shared" si="1"/>
        <v>3Weekday</v>
      </c>
    </row>
    <row r="67" spans="6:9" x14ac:dyDescent="0.25">
      <c r="F67" s="4">
        <v>37322</v>
      </c>
      <c r="G67" t="s">
        <v>32</v>
      </c>
      <c r="H67" t="str">
        <f t="shared" si="3"/>
        <v>Weekday</v>
      </c>
      <c r="I67" t="str">
        <f t="shared" ref="I67:I130" si="4">MONTH(F67)&amp;H67</f>
        <v>3Weekday</v>
      </c>
    </row>
    <row r="68" spans="6:9" x14ac:dyDescent="0.25">
      <c r="F68" s="4">
        <v>37323</v>
      </c>
      <c r="G68" t="s">
        <v>24</v>
      </c>
      <c r="H68" t="str">
        <f t="shared" si="3"/>
        <v>Weekday</v>
      </c>
      <c r="I68" t="str">
        <f t="shared" si="4"/>
        <v>3Weekday</v>
      </c>
    </row>
    <row r="69" spans="6:9" x14ac:dyDescent="0.25">
      <c r="F69" s="4">
        <v>37324</v>
      </c>
      <c r="G69" s="3" t="s">
        <v>28</v>
      </c>
      <c r="H69" t="str">
        <f t="shared" si="3"/>
        <v>Saturday</v>
      </c>
      <c r="I69" t="str">
        <f t="shared" si="4"/>
        <v>3Saturday</v>
      </c>
    </row>
    <row r="70" spans="6:9" x14ac:dyDescent="0.25">
      <c r="F70" s="4">
        <v>37325</v>
      </c>
      <c r="G70" s="3" t="s">
        <v>26</v>
      </c>
      <c r="H70" t="str">
        <f t="shared" si="3"/>
        <v>Sunday</v>
      </c>
      <c r="I70" t="str">
        <f t="shared" si="4"/>
        <v>3Sunday</v>
      </c>
    </row>
    <row r="71" spans="6:9" x14ac:dyDescent="0.25">
      <c r="F71" s="4">
        <v>37326</v>
      </c>
      <c r="G71" s="3" t="s">
        <v>38</v>
      </c>
      <c r="H71" t="str">
        <f t="shared" si="3"/>
        <v>Monday</v>
      </c>
      <c r="I71" t="str">
        <f t="shared" si="4"/>
        <v>3Monday</v>
      </c>
    </row>
    <row r="72" spans="6:9" x14ac:dyDescent="0.25">
      <c r="F72" s="4">
        <v>37327</v>
      </c>
      <c r="G72" t="s">
        <v>25</v>
      </c>
      <c r="H72" t="str">
        <f t="shared" si="3"/>
        <v>Weekday</v>
      </c>
      <c r="I72" t="str">
        <f t="shared" si="4"/>
        <v>3Weekday</v>
      </c>
    </row>
    <row r="73" spans="6:9" x14ac:dyDescent="0.25">
      <c r="F73" s="4">
        <v>37328</v>
      </c>
      <c r="G73" t="s">
        <v>29</v>
      </c>
      <c r="H73" t="str">
        <f t="shared" si="3"/>
        <v>Weekday</v>
      </c>
      <c r="I73" t="str">
        <f t="shared" si="4"/>
        <v>3Weekday</v>
      </c>
    </row>
    <row r="74" spans="6:9" x14ac:dyDescent="0.25">
      <c r="F74" s="4">
        <v>37329</v>
      </c>
      <c r="G74" t="s">
        <v>32</v>
      </c>
      <c r="H74" t="str">
        <f t="shared" si="3"/>
        <v>Weekday</v>
      </c>
      <c r="I74" t="str">
        <f t="shared" si="4"/>
        <v>3Weekday</v>
      </c>
    </row>
    <row r="75" spans="6:9" x14ac:dyDescent="0.25">
      <c r="F75" s="4">
        <v>37330</v>
      </c>
      <c r="G75" t="s">
        <v>24</v>
      </c>
      <c r="H75" t="str">
        <f t="shared" si="3"/>
        <v>Weekday</v>
      </c>
      <c r="I75" t="str">
        <f t="shared" si="4"/>
        <v>3Weekday</v>
      </c>
    </row>
    <row r="76" spans="6:9" x14ac:dyDescent="0.25">
      <c r="F76" s="4">
        <v>37331</v>
      </c>
      <c r="G76" s="3" t="s">
        <v>28</v>
      </c>
      <c r="H76" t="str">
        <f t="shared" si="3"/>
        <v>Saturday</v>
      </c>
      <c r="I76" t="str">
        <f t="shared" si="4"/>
        <v>3Saturday</v>
      </c>
    </row>
    <row r="77" spans="6:9" x14ac:dyDescent="0.25">
      <c r="F77" s="4">
        <v>37332</v>
      </c>
      <c r="G77" s="3" t="s">
        <v>26</v>
      </c>
      <c r="H77" t="str">
        <f t="shared" si="3"/>
        <v>Sunday</v>
      </c>
      <c r="I77" t="str">
        <f t="shared" si="4"/>
        <v>3Sunday</v>
      </c>
    </row>
    <row r="78" spans="6:9" x14ac:dyDescent="0.25">
      <c r="F78" s="4">
        <v>37333</v>
      </c>
      <c r="G78" s="3" t="s">
        <v>38</v>
      </c>
      <c r="H78" t="str">
        <f t="shared" si="3"/>
        <v>Monday</v>
      </c>
      <c r="I78" t="str">
        <f t="shared" si="4"/>
        <v>3Monday</v>
      </c>
    </row>
    <row r="79" spans="6:9" x14ac:dyDescent="0.25">
      <c r="F79" s="4">
        <v>37334</v>
      </c>
      <c r="G79" t="s">
        <v>25</v>
      </c>
      <c r="H79" t="str">
        <f t="shared" si="3"/>
        <v>Weekday</v>
      </c>
      <c r="I79" t="str">
        <f t="shared" si="4"/>
        <v>3Weekday</v>
      </c>
    </row>
    <row r="80" spans="6:9" x14ac:dyDescent="0.25">
      <c r="F80" s="4">
        <v>37335</v>
      </c>
      <c r="G80" t="s">
        <v>29</v>
      </c>
      <c r="H80" t="str">
        <f t="shared" si="3"/>
        <v>Weekday</v>
      </c>
      <c r="I80" t="str">
        <f t="shared" si="4"/>
        <v>3Weekday</v>
      </c>
    </row>
    <row r="81" spans="6:10" x14ac:dyDescent="0.25">
      <c r="F81" s="4">
        <v>37336</v>
      </c>
      <c r="G81" t="s">
        <v>32</v>
      </c>
      <c r="H81" t="str">
        <f t="shared" si="3"/>
        <v>Weekday</v>
      </c>
      <c r="I81" t="str">
        <f t="shared" si="4"/>
        <v>3Weekday</v>
      </c>
    </row>
    <row r="82" spans="6:10" x14ac:dyDescent="0.25">
      <c r="F82" s="4">
        <v>37337</v>
      </c>
      <c r="G82" t="s">
        <v>24</v>
      </c>
      <c r="H82" t="str">
        <f t="shared" si="3"/>
        <v>Weekday</v>
      </c>
      <c r="I82" t="str">
        <f t="shared" si="4"/>
        <v>3Weekday</v>
      </c>
    </row>
    <row r="83" spans="6:10" x14ac:dyDescent="0.25">
      <c r="F83" s="4">
        <v>37338</v>
      </c>
      <c r="G83" s="3" t="s">
        <v>28</v>
      </c>
      <c r="H83" t="str">
        <f t="shared" si="3"/>
        <v>Saturday</v>
      </c>
      <c r="I83" t="str">
        <f t="shared" si="4"/>
        <v>3Saturday</v>
      </c>
    </row>
    <row r="84" spans="6:10" x14ac:dyDescent="0.25">
      <c r="F84" s="4">
        <v>37339</v>
      </c>
      <c r="G84" s="3" t="s">
        <v>26</v>
      </c>
      <c r="H84" t="str">
        <f t="shared" si="3"/>
        <v>Sunday</v>
      </c>
      <c r="I84" t="str">
        <f t="shared" si="4"/>
        <v>3Sunday</v>
      </c>
    </row>
    <row r="85" spans="6:10" x14ac:dyDescent="0.25">
      <c r="F85" s="4">
        <v>37340</v>
      </c>
      <c r="G85" s="3" t="s">
        <v>38</v>
      </c>
      <c r="H85" t="str">
        <f t="shared" si="3"/>
        <v>Monday</v>
      </c>
      <c r="I85" t="str">
        <f t="shared" si="4"/>
        <v>3Monday</v>
      </c>
    </row>
    <row r="86" spans="6:10" x14ac:dyDescent="0.25">
      <c r="F86" s="4">
        <v>37341</v>
      </c>
      <c r="G86" t="s">
        <v>25</v>
      </c>
      <c r="H86" t="str">
        <f t="shared" si="3"/>
        <v>Weekday</v>
      </c>
      <c r="I86" t="str">
        <f t="shared" si="4"/>
        <v>3Weekday</v>
      </c>
    </row>
    <row r="87" spans="6:10" x14ac:dyDescent="0.25">
      <c r="F87" s="4">
        <v>37342</v>
      </c>
      <c r="G87" t="s">
        <v>29</v>
      </c>
      <c r="H87" t="str">
        <f t="shared" si="3"/>
        <v>Weekday</v>
      </c>
      <c r="I87" t="str">
        <f t="shared" si="4"/>
        <v>3Weekday</v>
      </c>
    </row>
    <row r="88" spans="6:10" x14ac:dyDescent="0.25">
      <c r="F88" s="4">
        <v>37343</v>
      </c>
      <c r="G88" t="s">
        <v>32</v>
      </c>
      <c r="H88" t="str">
        <f t="shared" si="3"/>
        <v>Weekday</v>
      </c>
      <c r="I88" t="str">
        <f t="shared" si="4"/>
        <v>3Weekday</v>
      </c>
    </row>
    <row r="89" spans="6:10" x14ac:dyDescent="0.25">
      <c r="F89" s="4">
        <v>37344</v>
      </c>
      <c r="G89" t="s">
        <v>24</v>
      </c>
      <c r="H89" t="s">
        <v>30</v>
      </c>
      <c r="I89" t="str">
        <f t="shared" si="4"/>
        <v>3sunday</v>
      </c>
      <c r="J89" t="s">
        <v>140</v>
      </c>
    </row>
    <row r="90" spans="6:10" x14ac:dyDescent="0.25">
      <c r="F90" s="4">
        <v>37345</v>
      </c>
      <c r="G90" s="3" t="s">
        <v>28</v>
      </c>
      <c r="H90" t="s">
        <v>30</v>
      </c>
      <c r="I90" t="str">
        <f t="shared" si="4"/>
        <v>3sunday</v>
      </c>
      <c r="J90" t="s">
        <v>140</v>
      </c>
    </row>
    <row r="91" spans="6:10" x14ac:dyDescent="0.25">
      <c r="F91" s="4">
        <v>37346</v>
      </c>
      <c r="G91" s="3" t="s">
        <v>26</v>
      </c>
      <c r="H91" t="str">
        <f t="shared" si="3"/>
        <v>Sunday</v>
      </c>
      <c r="I91" t="str">
        <f t="shared" si="4"/>
        <v>3Sunday</v>
      </c>
    </row>
    <row r="92" spans="6:10" x14ac:dyDescent="0.25">
      <c r="F92" s="4">
        <v>37347</v>
      </c>
      <c r="G92" s="3" t="s">
        <v>38</v>
      </c>
      <c r="H92" t="str">
        <f t="shared" si="3"/>
        <v>Monday</v>
      </c>
      <c r="I92" t="str">
        <f t="shared" si="4"/>
        <v>4Monday</v>
      </c>
    </row>
    <row r="93" spans="6:10" x14ac:dyDescent="0.25">
      <c r="F93" s="4">
        <v>37348</v>
      </c>
      <c r="G93" t="s">
        <v>25</v>
      </c>
      <c r="H93" t="str">
        <f t="shared" si="3"/>
        <v>Weekday</v>
      </c>
      <c r="I93" t="str">
        <f t="shared" si="4"/>
        <v>4Weekday</v>
      </c>
    </row>
    <row r="94" spans="6:10" x14ac:dyDescent="0.25">
      <c r="F94" s="4">
        <v>37349</v>
      </c>
      <c r="G94" t="s">
        <v>29</v>
      </c>
      <c r="H94" t="str">
        <f t="shared" si="3"/>
        <v>Weekday</v>
      </c>
      <c r="I94" t="str">
        <f t="shared" si="4"/>
        <v>4Weekday</v>
      </c>
    </row>
    <row r="95" spans="6:10" x14ac:dyDescent="0.25">
      <c r="F95" s="4">
        <v>37350</v>
      </c>
      <c r="G95" t="s">
        <v>32</v>
      </c>
      <c r="H95" t="str">
        <f t="shared" si="3"/>
        <v>Weekday</v>
      </c>
      <c r="I95" t="str">
        <f t="shared" si="4"/>
        <v>4Weekday</v>
      </c>
    </row>
    <row r="96" spans="6:10" x14ac:dyDescent="0.25">
      <c r="F96" s="4">
        <v>37351</v>
      </c>
      <c r="G96" t="s">
        <v>24</v>
      </c>
      <c r="H96" t="str">
        <f t="shared" si="3"/>
        <v>Weekday</v>
      </c>
      <c r="I96" t="str">
        <f t="shared" si="4"/>
        <v>4Weekday</v>
      </c>
    </row>
    <row r="97" spans="6:9" x14ac:dyDescent="0.25">
      <c r="F97" s="4">
        <v>37352</v>
      </c>
      <c r="G97" s="3" t="s">
        <v>28</v>
      </c>
      <c r="H97" t="str">
        <f t="shared" si="3"/>
        <v>Saturday</v>
      </c>
      <c r="I97" t="str">
        <f t="shared" si="4"/>
        <v>4Saturday</v>
      </c>
    </row>
    <row r="98" spans="6:9" x14ac:dyDescent="0.25">
      <c r="F98" s="4">
        <v>37353</v>
      </c>
      <c r="G98" s="3" t="s">
        <v>26</v>
      </c>
      <c r="H98" t="str">
        <f t="shared" ref="H98:H161" si="5">IF(OR(G98="Tuesday",G98="Wednesday",G98="Thursday",G98="Friday"),"Weekday",G98)</f>
        <v>Sunday</v>
      </c>
      <c r="I98" t="str">
        <f t="shared" si="4"/>
        <v>4Sunday</v>
      </c>
    </row>
    <row r="99" spans="6:9" x14ac:dyDescent="0.25">
      <c r="F99" s="4">
        <v>37354</v>
      </c>
      <c r="G99" s="3" t="s">
        <v>38</v>
      </c>
      <c r="H99" t="str">
        <f t="shared" si="5"/>
        <v>Monday</v>
      </c>
      <c r="I99" t="str">
        <f t="shared" si="4"/>
        <v>4Monday</v>
      </c>
    </row>
    <row r="100" spans="6:9" x14ac:dyDescent="0.25">
      <c r="F100" s="4">
        <v>37355</v>
      </c>
      <c r="G100" t="s">
        <v>25</v>
      </c>
      <c r="H100" t="str">
        <f t="shared" si="5"/>
        <v>Weekday</v>
      </c>
      <c r="I100" t="str">
        <f t="shared" si="4"/>
        <v>4Weekday</v>
      </c>
    </row>
    <row r="101" spans="6:9" x14ac:dyDescent="0.25">
      <c r="F101" s="4">
        <v>37356</v>
      </c>
      <c r="G101" t="s">
        <v>29</v>
      </c>
      <c r="H101" t="str">
        <f t="shared" si="5"/>
        <v>Weekday</v>
      </c>
      <c r="I101" t="str">
        <f t="shared" si="4"/>
        <v>4Weekday</v>
      </c>
    </row>
    <row r="102" spans="6:9" x14ac:dyDescent="0.25">
      <c r="F102" s="4">
        <v>37357</v>
      </c>
      <c r="G102" t="s">
        <v>32</v>
      </c>
      <c r="H102" t="str">
        <f t="shared" si="5"/>
        <v>Weekday</v>
      </c>
      <c r="I102" t="str">
        <f t="shared" si="4"/>
        <v>4Weekday</v>
      </c>
    </row>
    <row r="103" spans="6:9" x14ac:dyDescent="0.25">
      <c r="F103" s="4">
        <v>37358</v>
      </c>
      <c r="G103" t="s">
        <v>24</v>
      </c>
      <c r="H103" t="str">
        <f t="shared" si="5"/>
        <v>Weekday</v>
      </c>
      <c r="I103" t="str">
        <f t="shared" si="4"/>
        <v>4Weekday</v>
      </c>
    </row>
    <row r="104" spans="6:9" x14ac:dyDescent="0.25">
      <c r="F104" s="4">
        <v>37359</v>
      </c>
      <c r="G104" s="3" t="s">
        <v>28</v>
      </c>
      <c r="H104" t="str">
        <f t="shared" si="5"/>
        <v>Saturday</v>
      </c>
      <c r="I104" t="str">
        <f t="shared" si="4"/>
        <v>4Saturday</v>
      </c>
    </row>
    <row r="105" spans="6:9" x14ac:dyDescent="0.25">
      <c r="F105" s="4">
        <v>37360</v>
      </c>
      <c r="G105" s="3" t="s">
        <v>26</v>
      </c>
      <c r="H105" t="str">
        <f t="shared" si="5"/>
        <v>Sunday</v>
      </c>
      <c r="I105" t="str">
        <f t="shared" si="4"/>
        <v>4Sunday</v>
      </c>
    </row>
    <row r="106" spans="6:9" x14ac:dyDescent="0.25">
      <c r="F106" s="4">
        <v>37361</v>
      </c>
      <c r="G106" s="3" t="s">
        <v>38</v>
      </c>
      <c r="H106" t="str">
        <f t="shared" si="5"/>
        <v>Monday</v>
      </c>
      <c r="I106" t="str">
        <f t="shared" si="4"/>
        <v>4Monday</v>
      </c>
    </row>
    <row r="107" spans="6:9" x14ac:dyDescent="0.25">
      <c r="F107" s="4">
        <v>37362</v>
      </c>
      <c r="G107" t="s">
        <v>25</v>
      </c>
      <c r="H107" t="str">
        <f t="shared" si="5"/>
        <v>Weekday</v>
      </c>
      <c r="I107" t="str">
        <f t="shared" si="4"/>
        <v>4Weekday</v>
      </c>
    </row>
    <row r="108" spans="6:9" x14ac:dyDescent="0.25">
      <c r="F108" s="4">
        <v>37363</v>
      </c>
      <c r="G108" t="s">
        <v>29</v>
      </c>
      <c r="H108" t="str">
        <f t="shared" si="5"/>
        <v>Weekday</v>
      </c>
      <c r="I108" t="str">
        <f t="shared" si="4"/>
        <v>4Weekday</v>
      </c>
    </row>
    <row r="109" spans="6:9" x14ac:dyDescent="0.25">
      <c r="F109" s="4">
        <v>37364</v>
      </c>
      <c r="G109" t="s">
        <v>32</v>
      </c>
      <c r="H109" t="str">
        <f t="shared" si="5"/>
        <v>Weekday</v>
      </c>
      <c r="I109" t="str">
        <f t="shared" si="4"/>
        <v>4Weekday</v>
      </c>
    </row>
    <row r="110" spans="6:9" x14ac:dyDescent="0.25">
      <c r="F110" s="4">
        <v>37365</v>
      </c>
      <c r="G110" t="s">
        <v>24</v>
      </c>
      <c r="H110" t="str">
        <f t="shared" si="5"/>
        <v>Weekday</v>
      </c>
      <c r="I110" t="str">
        <f t="shared" si="4"/>
        <v>4Weekday</v>
      </c>
    </row>
    <row r="111" spans="6:9" x14ac:dyDescent="0.25">
      <c r="F111" s="4">
        <v>37366</v>
      </c>
      <c r="G111" s="3" t="s">
        <v>28</v>
      </c>
      <c r="H111" t="str">
        <f t="shared" si="5"/>
        <v>Saturday</v>
      </c>
      <c r="I111" t="str">
        <f t="shared" si="4"/>
        <v>4Saturday</v>
      </c>
    </row>
    <row r="112" spans="6:9" x14ac:dyDescent="0.25">
      <c r="F112" s="4">
        <v>37367</v>
      </c>
      <c r="G112" s="3" t="s">
        <v>26</v>
      </c>
      <c r="H112" t="str">
        <f t="shared" si="5"/>
        <v>Sunday</v>
      </c>
      <c r="I112" t="str">
        <f t="shared" si="4"/>
        <v>4Sunday</v>
      </c>
    </row>
    <row r="113" spans="6:9" x14ac:dyDescent="0.25">
      <c r="F113" s="4">
        <v>37368</v>
      </c>
      <c r="G113" s="3" t="s">
        <v>38</v>
      </c>
      <c r="H113" t="str">
        <f t="shared" si="5"/>
        <v>Monday</v>
      </c>
      <c r="I113" t="str">
        <f t="shared" si="4"/>
        <v>4Monday</v>
      </c>
    </row>
    <row r="114" spans="6:9" x14ac:dyDescent="0.25">
      <c r="F114" s="4">
        <v>37369</v>
      </c>
      <c r="G114" t="s">
        <v>25</v>
      </c>
      <c r="H114" t="str">
        <f t="shared" si="5"/>
        <v>Weekday</v>
      </c>
      <c r="I114" t="str">
        <f t="shared" si="4"/>
        <v>4Weekday</v>
      </c>
    </row>
    <row r="115" spans="6:9" x14ac:dyDescent="0.25">
      <c r="F115" s="4">
        <v>37370</v>
      </c>
      <c r="G115" t="s">
        <v>29</v>
      </c>
      <c r="H115" t="str">
        <f t="shared" si="5"/>
        <v>Weekday</v>
      </c>
      <c r="I115" t="str">
        <f t="shared" si="4"/>
        <v>4Weekday</v>
      </c>
    </row>
    <row r="116" spans="6:9" x14ac:dyDescent="0.25">
      <c r="F116" s="4">
        <v>37371</v>
      </c>
      <c r="G116" t="s">
        <v>32</v>
      </c>
      <c r="H116" t="str">
        <f t="shared" si="5"/>
        <v>Weekday</v>
      </c>
      <c r="I116" t="str">
        <f t="shared" si="4"/>
        <v>4Weekday</v>
      </c>
    </row>
    <row r="117" spans="6:9" x14ac:dyDescent="0.25">
      <c r="F117" s="4">
        <v>37372</v>
      </c>
      <c r="G117" t="s">
        <v>24</v>
      </c>
      <c r="H117" t="str">
        <f t="shared" si="5"/>
        <v>Weekday</v>
      </c>
      <c r="I117" t="str">
        <f t="shared" si="4"/>
        <v>4Weekday</v>
      </c>
    </row>
    <row r="118" spans="6:9" x14ac:dyDescent="0.25">
      <c r="F118" s="4">
        <v>37373</v>
      </c>
      <c r="G118" s="3" t="s">
        <v>28</v>
      </c>
      <c r="H118" t="str">
        <f t="shared" si="5"/>
        <v>Saturday</v>
      </c>
      <c r="I118" t="str">
        <f t="shared" si="4"/>
        <v>4Saturday</v>
      </c>
    </row>
    <row r="119" spans="6:9" x14ac:dyDescent="0.25">
      <c r="F119" s="4">
        <v>37374</v>
      </c>
      <c r="G119" s="3" t="s">
        <v>26</v>
      </c>
      <c r="H119" t="str">
        <f t="shared" si="5"/>
        <v>Sunday</v>
      </c>
      <c r="I119" t="str">
        <f t="shared" si="4"/>
        <v>4Sunday</v>
      </c>
    </row>
    <row r="120" spans="6:9" x14ac:dyDescent="0.25">
      <c r="F120" s="4">
        <v>37375</v>
      </c>
      <c r="G120" s="3" t="s">
        <v>38</v>
      </c>
      <c r="H120" t="str">
        <f t="shared" si="5"/>
        <v>Monday</v>
      </c>
      <c r="I120" t="str">
        <f t="shared" si="4"/>
        <v>4Monday</v>
      </c>
    </row>
    <row r="121" spans="6:9" x14ac:dyDescent="0.25">
      <c r="F121" s="4">
        <v>37376</v>
      </c>
      <c r="G121" t="s">
        <v>25</v>
      </c>
      <c r="H121" t="str">
        <f t="shared" si="5"/>
        <v>Weekday</v>
      </c>
      <c r="I121" t="str">
        <f t="shared" si="4"/>
        <v>4Weekday</v>
      </c>
    </row>
    <row r="122" spans="6:9" x14ac:dyDescent="0.25">
      <c r="F122" s="4">
        <v>37377</v>
      </c>
      <c r="G122" t="s">
        <v>29</v>
      </c>
      <c r="H122" t="str">
        <f t="shared" si="5"/>
        <v>Weekday</v>
      </c>
      <c r="I122" t="str">
        <f t="shared" si="4"/>
        <v>5Weekday</v>
      </c>
    </row>
    <row r="123" spans="6:9" x14ac:dyDescent="0.25">
      <c r="F123" s="4">
        <v>37378</v>
      </c>
      <c r="G123" t="s">
        <v>32</v>
      </c>
      <c r="H123" t="str">
        <f t="shared" si="5"/>
        <v>Weekday</v>
      </c>
      <c r="I123" t="str">
        <f t="shared" si="4"/>
        <v>5Weekday</v>
      </c>
    </row>
    <row r="124" spans="6:9" x14ac:dyDescent="0.25">
      <c r="F124" s="4">
        <v>37379</v>
      </c>
      <c r="G124" t="s">
        <v>24</v>
      </c>
      <c r="H124" t="str">
        <f t="shared" si="5"/>
        <v>Weekday</v>
      </c>
      <c r="I124" t="str">
        <f t="shared" si="4"/>
        <v>5Weekday</v>
      </c>
    </row>
    <row r="125" spans="6:9" x14ac:dyDescent="0.25">
      <c r="F125" s="4">
        <v>37380</v>
      </c>
      <c r="G125" s="3" t="s">
        <v>28</v>
      </c>
      <c r="H125" t="str">
        <f t="shared" si="5"/>
        <v>Saturday</v>
      </c>
      <c r="I125" t="str">
        <f t="shared" si="4"/>
        <v>5Saturday</v>
      </c>
    </row>
    <row r="126" spans="6:9" x14ac:dyDescent="0.25">
      <c r="F126" s="4">
        <v>37381</v>
      </c>
      <c r="G126" s="3" t="s">
        <v>26</v>
      </c>
      <c r="H126" t="str">
        <f t="shared" si="5"/>
        <v>Sunday</v>
      </c>
      <c r="I126" t="str">
        <f t="shared" si="4"/>
        <v>5Sunday</v>
      </c>
    </row>
    <row r="127" spans="6:9" x14ac:dyDescent="0.25">
      <c r="F127" s="4">
        <v>37382</v>
      </c>
      <c r="G127" s="3" t="s">
        <v>38</v>
      </c>
      <c r="H127" t="str">
        <f t="shared" si="5"/>
        <v>Monday</v>
      </c>
      <c r="I127" t="str">
        <f t="shared" si="4"/>
        <v>5Monday</v>
      </c>
    </row>
    <row r="128" spans="6:9" x14ac:dyDescent="0.25">
      <c r="F128" s="4">
        <v>37383</v>
      </c>
      <c r="G128" t="s">
        <v>25</v>
      </c>
      <c r="H128" t="str">
        <f t="shared" si="5"/>
        <v>Weekday</v>
      </c>
      <c r="I128" t="str">
        <f t="shared" si="4"/>
        <v>5Weekday</v>
      </c>
    </row>
    <row r="129" spans="6:9" x14ac:dyDescent="0.25">
      <c r="F129" s="4">
        <v>37384</v>
      </c>
      <c r="G129" t="s">
        <v>29</v>
      </c>
      <c r="H129" t="str">
        <f t="shared" si="5"/>
        <v>Weekday</v>
      </c>
      <c r="I129" t="str">
        <f t="shared" si="4"/>
        <v>5Weekday</v>
      </c>
    </row>
    <row r="130" spans="6:9" x14ac:dyDescent="0.25">
      <c r="F130" s="4">
        <v>37385</v>
      </c>
      <c r="G130" t="s">
        <v>32</v>
      </c>
      <c r="H130" t="str">
        <f t="shared" si="5"/>
        <v>Weekday</v>
      </c>
      <c r="I130" t="str">
        <f t="shared" si="4"/>
        <v>5Weekday</v>
      </c>
    </row>
    <row r="131" spans="6:9" x14ac:dyDescent="0.25">
      <c r="F131" s="4">
        <v>37386</v>
      </c>
      <c r="G131" t="s">
        <v>24</v>
      </c>
      <c r="H131" t="str">
        <f t="shared" si="5"/>
        <v>Weekday</v>
      </c>
      <c r="I131" t="str">
        <f t="shared" ref="I131:I194" si="6">MONTH(F131)&amp;H131</f>
        <v>5Weekday</v>
      </c>
    </row>
    <row r="132" spans="6:9" x14ac:dyDescent="0.25">
      <c r="F132" s="4">
        <v>37387</v>
      </c>
      <c r="G132" s="3" t="s">
        <v>28</v>
      </c>
      <c r="H132" t="str">
        <f t="shared" si="5"/>
        <v>Saturday</v>
      </c>
      <c r="I132" t="str">
        <f t="shared" si="6"/>
        <v>5Saturday</v>
      </c>
    </row>
    <row r="133" spans="6:9" x14ac:dyDescent="0.25">
      <c r="F133" s="4">
        <v>37388</v>
      </c>
      <c r="G133" s="3" t="s">
        <v>26</v>
      </c>
      <c r="H133" t="str">
        <f t="shared" si="5"/>
        <v>Sunday</v>
      </c>
      <c r="I133" t="str">
        <f t="shared" si="6"/>
        <v>5Sunday</v>
      </c>
    </row>
    <row r="134" spans="6:9" x14ac:dyDescent="0.25">
      <c r="F134" s="4">
        <v>37389</v>
      </c>
      <c r="G134" s="3" t="s">
        <v>38</v>
      </c>
      <c r="H134" t="str">
        <f t="shared" si="5"/>
        <v>Monday</v>
      </c>
      <c r="I134" t="str">
        <f t="shared" si="6"/>
        <v>5Monday</v>
      </c>
    </row>
    <row r="135" spans="6:9" x14ac:dyDescent="0.25">
      <c r="F135" s="4">
        <v>37390</v>
      </c>
      <c r="G135" t="s">
        <v>25</v>
      </c>
      <c r="H135" t="str">
        <f t="shared" si="5"/>
        <v>Weekday</v>
      </c>
      <c r="I135" t="str">
        <f t="shared" si="6"/>
        <v>5Weekday</v>
      </c>
    </row>
    <row r="136" spans="6:9" x14ac:dyDescent="0.25">
      <c r="F136" s="4">
        <v>37391</v>
      </c>
      <c r="G136" t="s">
        <v>29</v>
      </c>
      <c r="H136" t="str">
        <f t="shared" si="5"/>
        <v>Weekday</v>
      </c>
      <c r="I136" t="str">
        <f t="shared" si="6"/>
        <v>5Weekday</v>
      </c>
    </row>
    <row r="137" spans="6:9" x14ac:dyDescent="0.25">
      <c r="F137" s="4">
        <v>37392</v>
      </c>
      <c r="G137" t="s">
        <v>32</v>
      </c>
      <c r="H137" t="str">
        <f t="shared" si="5"/>
        <v>Weekday</v>
      </c>
      <c r="I137" t="str">
        <f t="shared" si="6"/>
        <v>5Weekday</v>
      </c>
    </row>
    <row r="138" spans="6:9" x14ac:dyDescent="0.25">
      <c r="F138" s="4">
        <v>37393</v>
      </c>
      <c r="G138" t="s">
        <v>24</v>
      </c>
      <c r="H138" t="str">
        <f t="shared" si="5"/>
        <v>Weekday</v>
      </c>
      <c r="I138" t="str">
        <f t="shared" si="6"/>
        <v>5Weekday</v>
      </c>
    </row>
    <row r="139" spans="6:9" x14ac:dyDescent="0.25">
      <c r="F139" s="4">
        <v>37394</v>
      </c>
      <c r="G139" s="3" t="s">
        <v>28</v>
      </c>
      <c r="H139" t="str">
        <f t="shared" si="5"/>
        <v>Saturday</v>
      </c>
      <c r="I139" t="str">
        <f t="shared" si="6"/>
        <v>5Saturday</v>
      </c>
    </row>
    <row r="140" spans="6:9" x14ac:dyDescent="0.25">
      <c r="F140" s="4">
        <v>37395</v>
      </c>
      <c r="G140" s="3" t="s">
        <v>26</v>
      </c>
      <c r="H140" t="str">
        <f t="shared" si="5"/>
        <v>Sunday</v>
      </c>
      <c r="I140" t="str">
        <f t="shared" si="6"/>
        <v>5Sunday</v>
      </c>
    </row>
    <row r="141" spans="6:9" x14ac:dyDescent="0.25">
      <c r="F141" s="4">
        <v>37396</v>
      </c>
      <c r="G141" s="3" t="s">
        <v>38</v>
      </c>
      <c r="H141" t="str">
        <f t="shared" si="5"/>
        <v>Monday</v>
      </c>
      <c r="I141" t="str">
        <f t="shared" si="6"/>
        <v>5Monday</v>
      </c>
    </row>
    <row r="142" spans="6:9" x14ac:dyDescent="0.25">
      <c r="F142" s="4">
        <v>37397</v>
      </c>
      <c r="G142" t="s">
        <v>25</v>
      </c>
      <c r="H142" t="str">
        <f t="shared" si="5"/>
        <v>Weekday</v>
      </c>
      <c r="I142" t="str">
        <f t="shared" si="6"/>
        <v>5Weekday</v>
      </c>
    </row>
    <row r="143" spans="6:9" x14ac:dyDescent="0.25">
      <c r="F143" s="4">
        <v>37398</v>
      </c>
      <c r="G143" t="s">
        <v>29</v>
      </c>
      <c r="H143" t="str">
        <f t="shared" si="5"/>
        <v>Weekday</v>
      </c>
      <c r="I143" t="str">
        <f t="shared" si="6"/>
        <v>5Weekday</v>
      </c>
    </row>
    <row r="144" spans="6:9" x14ac:dyDescent="0.25">
      <c r="F144" s="4">
        <v>37399</v>
      </c>
      <c r="G144" t="s">
        <v>32</v>
      </c>
      <c r="H144" t="str">
        <f t="shared" si="5"/>
        <v>Weekday</v>
      </c>
      <c r="I144" t="str">
        <f t="shared" si="6"/>
        <v>5Weekday</v>
      </c>
    </row>
    <row r="145" spans="6:10" x14ac:dyDescent="0.25">
      <c r="F145" s="4">
        <v>37400</v>
      </c>
      <c r="G145" t="s">
        <v>24</v>
      </c>
      <c r="H145" t="str">
        <f t="shared" si="5"/>
        <v>Weekday</v>
      </c>
      <c r="I145" t="str">
        <f t="shared" si="6"/>
        <v>5Weekday</v>
      </c>
    </row>
    <row r="146" spans="6:10" x14ac:dyDescent="0.25">
      <c r="F146" s="4">
        <v>37401</v>
      </c>
      <c r="G146" s="3" t="s">
        <v>28</v>
      </c>
      <c r="H146" t="str">
        <f t="shared" si="5"/>
        <v>Saturday</v>
      </c>
      <c r="I146" t="str">
        <f t="shared" si="6"/>
        <v>5Saturday</v>
      </c>
    </row>
    <row r="147" spans="6:10" x14ac:dyDescent="0.25">
      <c r="F147" s="4">
        <v>37402</v>
      </c>
      <c r="G147" s="3" t="s">
        <v>26</v>
      </c>
      <c r="H147" t="str">
        <f t="shared" si="5"/>
        <v>Sunday</v>
      </c>
      <c r="I147" t="str">
        <f t="shared" si="6"/>
        <v>5Sunday</v>
      </c>
    </row>
    <row r="148" spans="6:10" x14ac:dyDescent="0.25">
      <c r="F148" s="4">
        <v>37403</v>
      </c>
      <c r="G148" s="3" t="s">
        <v>38</v>
      </c>
      <c r="H148" t="s">
        <v>30</v>
      </c>
      <c r="I148" t="str">
        <f t="shared" si="6"/>
        <v>5sunday</v>
      </c>
      <c r="J148" t="s">
        <v>140</v>
      </c>
    </row>
    <row r="149" spans="6:10" x14ac:dyDescent="0.25">
      <c r="F149" s="4">
        <v>37404</v>
      </c>
      <c r="G149" t="s">
        <v>25</v>
      </c>
      <c r="H149" t="s">
        <v>30</v>
      </c>
      <c r="I149" t="str">
        <f t="shared" si="6"/>
        <v>5sunday</v>
      </c>
      <c r="J149" t="s">
        <v>140</v>
      </c>
    </row>
    <row r="150" spans="6:10" x14ac:dyDescent="0.25">
      <c r="F150" s="4">
        <v>37405</v>
      </c>
      <c r="G150" t="s">
        <v>29</v>
      </c>
      <c r="H150" t="str">
        <f t="shared" si="5"/>
        <v>Weekday</v>
      </c>
      <c r="I150" t="str">
        <f t="shared" si="6"/>
        <v>5Weekday</v>
      </c>
    </row>
    <row r="151" spans="6:10" x14ac:dyDescent="0.25">
      <c r="F151" s="4">
        <v>37406</v>
      </c>
      <c r="G151" t="s">
        <v>32</v>
      </c>
      <c r="H151" t="str">
        <f t="shared" si="5"/>
        <v>Weekday</v>
      </c>
      <c r="I151" t="str">
        <f t="shared" si="6"/>
        <v>5Weekday</v>
      </c>
    </row>
    <row r="152" spans="6:10" x14ac:dyDescent="0.25">
      <c r="F152" s="4">
        <v>37407</v>
      </c>
      <c r="G152" t="s">
        <v>24</v>
      </c>
      <c r="H152" t="str">
        <f t="shared" si="5"/>
        <v>Weekday</v>
      </c>
      <c r="I152" t="str">
        <f t="shared" si="6"/>
        <v>5Weekday</v>
      </c>
    </row>
    <row r="153" spans="6:10" x14ac:dyDescent="0.25">
      <c r="F153" s="4">
        <v>37408</v>
      </c>
      <c r="G153" s="3" t="s">
        <v>28</v>
      </c>
      <c r="H153" t="str">
        <f t="shared" si="5"/>
        <v>Saturday</v>
      </c>
      <c r="I153" t="str">
        <f t="shared" si="6"/>
        <v>6Saturday</v>
      </c>
    </row>
    <row r="154" spans="6:10" x14ac:dyDescent="0.25">
      <c r="F154" s="4">
        <v>37409</v>
      </c>
      <c r="G154" s="3" t="s">
        <v>26</v>
      </c>
      <c r="H154" t="str">
        <f t="shared" si="5"/>
        <v>Sunday</v>
      </c>
      <c r="I154" t="str">
        <f t="shared" si="6"/>
        <v>6Sunday</v>
      </c>
    </row>
    <row r="155" spans="6:10" x14ac:dyDescent="0.25">
      <c r="F155" s="4">
        <v>37410</v>
      </c>
      <c r="G155" s="3" t="s">
        <v>38</v>
      </c>
      <c r="H155" t="str">
        <f t="shared" si="5"/>
        <v>Monday</v>
      </c>
      <c r="I155" t="str">
        <f t="shared" si="6"/>
        <v>6Monday</v>
      </c>
    </row>
    <row r="156" spans="6:10" x14ac:dyDescent="0.25">
      <c r="F156" s="4">
        <v>37411</v>
      </c>
      <c r="G156" t="s">
        <v>25</v>
      </c>
      <c r="H156" t="str">
        <f t="shared" si="5"/>
        <v>Weekday</v>
      </c>
      <c r="I156" t="str">
        <f t="shared" si="6"/>
        <v>6Weekday</v>
      </c>
    </row>
    <row r="157" spans="6:10" x14ac:dyDescent="0.25">
      <c r="F157" s="4">
        <v>37412</v>
      </c>
      <c r="G157" t="s">
        <v>29</v>
      </c>
      <c r="H157" t="str">
        <f t="shared" si="5"/>
        <v>Weekday</v>
      </c>
      <c r="I157" t="str">
        <f t="shared" si="6"/>
        <v>6Weekday</v>
      </c>
    </row>
    <row r="158" spans="6:10" x14ac:dyDescent="0.25">
      <c r="F158" s="4">
        <v>37413</v>
      </c>
      <c r="G158" t="s">
        <v>32</v>
      </c>
      <c r="H158" t="str">
        <f t="shared" si="5"/>
        <v>Weekday</v>
      </c>
      <c r="I158" t="str">
        <f t="shared" si="6"/>
        <v>6Weekday</v>
      </c>
    </row>
    <row r="159" spans="6:10" x14ac:dyDescent="0.25">
      <c r="F159" s="4">
        <v>37414</v>
      </c>
      <c r="G159" t="s">
        <v>24</v>
      </c>
      <c r="H159" t="str">
        <f t="shared" si="5"/>
        <v>Weekday</v>
      </c>
      <c r="I159" t="str">
        <f t="shared" si="6"/>
        <v>6Weekday</v>
      </c>
    </row>
    <row r="160" spans="6:10" x14ac:dyDescent="0.25">
      <c r="F160" s="4">
        <v>37415</v>
      </c>
      <c r="G160" s="3" t="s">
        <v>28</v>
      </c>
      <c r="H160" t="str">
        <f t="shared" si="5"/>
        <v>Saturday</v>
      </c>
      <c r="I160" t="str">
        <f t="shared" si="6"/>
        <v>6Saturday</v>
      </c>
    </row>
    <row r="161" spans="6:9" x14ac:dyDescent="0.25">
      <c r="F161" s="4">
        <v>37416</v>
      </c>
      <c r="G161" s="3" t="s">
        <v>26</v>
      </c>
      <c r="H161" t="str">
        <f t="shared" si="5"/>
        <v>Sunday</v>
      </c>
      <c r="I161" t="str">
        <f t="shared" si="6"/>
        <v>6Sunday</v>
      </c>
    </row>
    <row r="162" spans="6:9" x14ac:dyDescent="0.25">
      <c r="F162" s="4">
        <v>37417</v>
      </c>
      <c r="G162" s="3" t="s">
        <v>38</v>
      </c>
      <c r="H162" t="str">
        <f t="shared" ref="H162:H225" si="7">IF(OR(G162="Tuesday",G162="Wednesday",G162="Thursday",G162="Friday"),"Weekday",G162)</f>
        <v>Monday</v>
      </c>
      <c r="I162" t="str">
        <f t="shared" si="6"/>
        <v>6Monday</v>
      </c>
    </row>
    <row r="163" spans="6:9" x14ac:dyDescent="0.25">
      <c r="F163" s="4">
        <v>37418</v>
      </c>
      <c r="G163" t="s">
        <v>25</v>
      </c>
      <c r="H163" t="str">
        <f t="shared" si="7"/>
        <v>Weekday</v>
      </c>
      <c r="I163" t="str">
        <f t="shared" si="6"/>
        <v>6Weekday</v>
      </c>
    </row>
    <row r="164" spans="6:9" x14ac:dyDescent="0.25">
      <c r="F164" s="4">
        <v>37419</v>
      </c>
      <c r="G164" t="s">
        <v>29</v>
      </c>
      <c r="H164" t="str">
        <f t="shared" si="7"/>
        <v>Weekday</v>
      </c>
      <c r="I164" t="str">
        <f t="shared" si="6"/>
        <v>6Weekday</v>
      </c>
    </row>
    <row r="165" spans="6:9" x14ac:dyDescent="0.25">
      <c r="F165" s="4">
        <v>37420</v>
      </c>
      <c r="G165" t="s">
        <v>32</v>
      </c>
      <c r="H165" t="str">
        <f t="shared" si="7"/>
        <v>Weekday</v>
      </c>
      <c r="I165" t="str">
        <f t="shared" si="6"/>
        <v>6Weekday</v>
      </c>
    </row>
    <row r="166" spans="6:9" x14ac:dyDescent="0.25">
      <c r="F166" s="4">
        <v>37421</v>
      </c>
      <c r="G166" t="s">
        <v>24</v>
      </c>
      <c r="H166" t="str">
        <f t="shared" si="7"/>
        <v>Weekday</v>
      </c>
      <c r="I166" t="str">
        <f t="shared" si="6"/>
        <v>6Weekday</v>
      </c>
    </row>
    <row r="167" spans="6:9" x14ac:dyDescent="0.25">
      <c r="F167" s="4">
        <v>37422</v>
      </c>
      <c r="G167" s="3" t="s">
        <v>28</v>
      </c>
      <c r="H167" t="str">
        <f t="shared" si="7"/>
        <v>Saturday</v>
      </c>
      <c r="I167" t="str">
        <f t="shared" si="6"/>
        <v>6Saturday</v>
      </c>
    </row>
    <row r="168" spans="6:9" x14ac:dyDescent="0.25">
      <c r="F168" s="4">
        <v>37423</v>
      </c>
      <c r="G168" s="3" t="s">
        <v>26</v>
      </c>
      <c r="H168" t="str">
        <f t="shared" si="7"/>
        <v>Sunday</v>
      </c>
      <c r="I168" t="str">
        <f t="shared" si="6"/>
        <v>6Sunday</v>
      </c>
    </row>
    <row r="169" spans="6:9" x14ac:dyDescent="0.25">
      <c r="F169" s="4">
        <v>37424</v>
      </c>
      <c r="G169" s="3" t="s">
        <v>38</v>
      </c>
      <c r="H169" t="str">
        <f t="shared" si="7"/>
        <v>Monday</v>
      </c>
      <c r="I169" t="str">
        <f t="shared" si="6"/>
        <v>6Monday</v>
      </c>
    </row>
    <row r="170" spans="6:9" x14ac:dyDescent="0.25">
      <c r="F170" s="4">
        <v>37425</v>
      </c>
      <c r="G170" t="s">
        <v>25</v>
      </c>
      <c r="H170" t="str">
        <f t="shared" si="7"/>
        <v>Weekday</v>
      </c>
      <c r="I170" t="str">
        <f t="shared" si="6"/>
        <v>6Weekday</v>
      </c>
    </row>
    <row r="171" spans="6:9" x14ac:dyDescent="0.25">
      <c r="F171" s="4">
        <v>37426</v>
      </c>
      <c r="G171" t="s">
        <v>29</v>
      </c>
      <c r="H171" t="str">
        <f t="shared" si="7"/>
        <v>Weekday</v>
      </c>
      <c r="I171" t="str">
        <f t="shared" si="6"/>
        <v>6Weekday</v>
      </c>
    </row>
    <row r="172" spans="6:9" x14ac:dyDescent="0.25">
      <c r="F172" s="4">
        <v>37427</v>
      </c>
      <c r="G172" t="s">
        <v>32</v>
      </c>
      <c r="H172" t="str">
        <f t="shared" si="7"/>
        <v>Weekday</v>
      </c>
      <c r="I172" t="str">
        <f t="shared" si="6"/>
        <v>6Weekday</v>
      </c>
    </row>
    <row r="173" spans="6:9" x14ac:dyDescent="0.25">
      <c r="F173" s="4">
        <v>37428</v>
      </c>
      <c r="G173" t="s">
        <v>24</v>
      </c>
      <c r="H173" t="str">
        <f t="shared" si="7"/>
        <v>Weekday</v>
      </c>
      <c r="I173" t="str">
        <f t="shared" si="6"/>
        <v>6Weekday</v>
      </c>
    </row>
    <row r="174" spans="6:9" x14ac:dyDescent="0.25">
      <c r="F174" s="4">
        <v>37429</v>
      </c>
      <c r="G174" s="3" t="s">
        <v>28</v>
      </c>
      <c r="H174" t="str">
        <f t="shared" si="7"/>
        <v>Saturday</v>
      </c>
      <c r="I174" t="str">
        <f t="shared" si="6"/>
        <v>6Saturday</v>
      </c>
    </row>
    <row r="175" spans="6:9" x14ac:dyDescent="0.25">
      <c r="F175" s="4">
        <v>37430</v>
      </c>
      <c r="G175" s="3" t="s">
        <v>26</v>
      </c>
      <c r="H175" t="str">
        <f t="shared" si="7"/>
        <v>Sunday</v>
      </c>
      <c r="I175" t="str">
        <f t="shared" si="6"/>
        <v>6Sunday</v>
      </c>
    </row>
    <row r="176" spans="6:9" x14ac:dyDescent="0.25">
      <c r="F176" s="4">
        <v>37431</v>
      </c>
      <c r="G176" s="3" t="s">
        <v>38</v>
      </c>
      <c r="H176" t="str">
        <f t="shared" si="7"/>
        <v>Monday</v>
      </c>
      <c r="I176" t="str">
        <f t="shared" si="6"/>
        <v>6Monday</v>
      </c>
    </row>
    <row r="177" spans="6:10" x14ac:dyDescent="0.25">
      <c r="F177" s="4">
        <v>37432</v>
      </c>
      <c r="G177" t="s">
        <v>25</v>
      </c>
      <c r="H177" t="str">
        <f t="shared" si="7"/>
        <v>Weekday</v>
      </c>
      <c r="I177" t="str">
        <f t="shared" si="6"/>
        <v>6Weekday</v>
      </c>
    </row>
    <row r="178" spans="6:10" x14ac:dyDescent="0.25">
      <c r="F178" s="4">
        <v>37433</v>
      </c>
      <c r="G178" t="s">
        <v>29</v>
      </c>
      <c r="H178" t="str">
        <f t="shared" si="7"/>
        <v>Weekday</v>
      </c>
      <c r="I178" t="str">
        <f t="shared" si="6"/>
        <v>6Weekday</v>
      </c>
    </row>
    <row r="179" spans="6:10" x14ac:dyDescent="0.25">
      <c r="F179" s="4">
        <v>37434</v>
      </c>
      <c r="G179" t="s">
        <v>32</v>
      </c>
      <c r="H179" t="str">
        <f t="shared" si="7"/>
        <v>Weekday</v>
      </c>
      <c r="I179" t="str">
        <f t="shared" si="6"/>
        <v>6Weekday</v>
      </c>
    </row>
    <row r="180" spans="6:10" x14ac:dyDescent="0.25">
      <c r="F180" s="4">
        <v>37435</v>
      </c>
      <c r="G180" t="s">
        <v>24</v>
      </c>
      <c r="H180" t="str">
        <f t="shared" si="7"/>
        <v>Weekday</v>
      </c>
      <c r="I180" t="str">
        <f t="shared" si="6"/>
        <v>6Weekday</v>
      </c>
    </row>
    <row r="181" spans="6:10" x14ac:dyDescent="0.25">
      <c r="F181" s="4">
        <v>37436</v>
      </c>
      <c r="G181" s="3" t="s">
        <v>28</v>
      </c>
      <c r="H181" t="str">
        <f t="shared" si="7"/>
        <v>Saturday</v>
      </c>
      <c r="I181" t="str">
        <f t="shared" si="6"/>
        <v>6Saturday</v>
      </c>
    </row>
    <row r="182" spans="6:10" x14ac:dyDescent="0.25">
      <c r="F182" s="4">
        <v>37437</v>
      </c>
      <c r="G182" s="3" t="s">
        <v>26</v>
      </c>
      <c r="H182" t="str">
        <f t="shared" si="7"/>
        <v>Sunday</v>
      </c>
      <c r="I182" t="str">
        <f t="shared" si="6"/>
        <v>6Sunday</v>
      </c>
    </row>
    <row r="183" spans="6:10" x14ac:dyDescent="0.25">
      <c r="F183" s="4">
        <v>37438</v>
      </c>
      <c r="G183" s="3" t="s">
        <v>38</v>
      </c>
      <c r="H183" t="str">
        <f t="shared" si="7"/>
        <v>Monday</v>
      </c>
      <c r="I183" t="str">
        <f t="shared" si="6"/>
        <v>7Monday</v>
      </c>
    </row>
    <row r="184" spans="6:10" x14ac:dyDescent="0.25">
      <c r="F184" s="4">
        <v>37439</v>
      </c>
      <c r="G184" t="s">
        <v>25</v>
      </c>
      <c r="H184" t="str">
        <f t="shared" si="7"/>
        <v>Weekday</v>
      </c>
      <c r="I184" t="str">
        <f t="shared" si="6"/>
        <v>7Weekday</v>
      </c>
    </row>
    <row r="185" spans="6:10" x14ac:dyDescent="0.25">
      <c r="F185" s="4">
        <v>37440</v>
      </c>
      <c r="G185" t="s">
        <v>29</v>
      </c>
      <c r="H185" t="str">
        <f t="shared" si="7"/>
        <v>Weekday</v>
      </c>
      <c r="I185" t="str">
        <f t="shared" si="6"/>
        <v>7Weekday</v>
      </c>
    </row>
    <row r="186" spans="6:10" x14ac:dyDescent="0.25">
      <c r="F186" s="4">
        <v>37441</v>
      </c>
      <c r="G186" t="s">
        <v>32</v>
      </c>
      <c r="H186" t="s">
        <v>30</v>
      </c>
      <c r="I186" t="str">
        <f t="shared" si="6"/>
        <v>7sunday</v>
      </c>
      <c r="J186" t="s">
        <v>140</v>
      </c>
    </row>
    <row r="187" spans="6:10" x14ac:dyDescent="0.25">
      <c r="F187" s="4">
        <v>37442</v>
      </c>
      <c r="G187" t="s">
        <v>24</v>
      </c>
      <c r="H187" t="s">
        <v>30</v>
      </c>
      <c r="I187" t="str">
        <f t="shared" si="6"/>
        <v>7sunday</v>
      </c>
      <c r="J187" t="s">
        <v>140</v>
      </c>
    </row>
    <row r="188" spans="6:10" x14ac:dyDescent="0.25">
      <c r="F188" s="4">
        <v>37443</v>
      </c>
      <c r="G188" s="3" t="s">
        <v>28</v>
      </c>
      <c r="H188" t="str">
        <f t="shared" si="7"/>
        <v>Saturday</v>
      </c>
      <c r="I188" t="str">
        <f t="shared" si="6"/>
        <v>7Saturday</v>
      </c>
    </row>
    <row r="189" spans="6:10" x14ac:dyDescent="0.25">
      <c r="F189" s="4">
        <v>37444</v>
      </c>
      <c r="G189" s="3" t="s">
        <v>26</v>
      </c>
      <c r="H189" t="str">
        <f t="shared" si="7"/>
        <v>Sunday</v>
      </c>
      <c r="I189" t="str">
        <f t="shared" si="6"/>
        <v>7Sunday</v>
      </c>
    </row>
    <row r="190" spans="6:10" x14ac:dyDescent="0.25">
      <c r="F190" s="4">
        <v>37445</v>
      </c>
      <c r="G190" s="3" t="s">
        <v>38</v>
      </c>
      <c r="H190" t="str">
        <f t="shared" si="7"/>
        <v>Monday</v>
      </c>
      <c r="I190" t="str">
        <f t="shared" si="6"/>
        <v>7Monday</v>
      </c>
    </row>
    <row r="191" spans="6:10" x14ac:dyDescent="0.25">
      <c r="F191" s="4">
        <v>37446</v>
      </c>
      <c r="G191" t="s">
        <v>25</v>
      </c>
      <c r="H191" t="str">
        <f t="shared" si="7"/>
        <v>Weekday</v>
      </c>
      <c r="I191" t="str">
        <f t="shared" si="6"/>
        <v>7Weekday</v>
      </c>
    </row>
    <row r="192" spans="6:10" x14ac:dyDescent="0.25">
      <c r="F192" s="4">
        <v>37447</v>
      </c>
      <c r="G192" t="s">
        <v>29</v>
      </c>
      <c r="H192" t="str">
        <f t="shared" si="7"/>
        <v>Weekday</v>
      </c>
      <c r="I192" t="str">
        <f t="shared" si="6"/>
        <v>7Weekday</v>
      </c>
    </row>
    <row r="193" spans="6:9" x14ac:dyDescent="0.25">
      <c r="F193" s="4">
        <v>37448</v>
      </c>
      <c r="G193" t="s">
        <v>32</v>
      </c>
      <c r="H193" t="str">
        <f t="shared" si="7"/>
        <v>Weekday</v>
      </c>
      <c r="I193" t="str">
        <f t="shared" si="6"/>
        <v>7Weekday</v>
      </c>
    </row>
    <row r="194" spans="6:9" x14ac:dyDescent="0.25">
      <c r="F194" s="4">
        <v>37449</v>
      </c>
      <c r="G194" t="s">
        <v>24</v>
      </c>
      <c r="H194" t="str">
        <f t="shared" si="7"/>
        <v>Weekday</v>
      </c>
      <c r="I194" t="str">
        <f t="shared" si="6"/>
        <v>7Weekday</v>
      </c>
    </row>
    <row r="195" spans="6:9" x14ac:dyDescent="0.25">
      <c r="F195" s="4">
        <v>37450</v>
      </c>
      <c r="G195" s="3" t="s">
        <v>28</v>
      </c>
      <c r="H195" t="str">
        <f t="shared" si="7"/>
        <v>Saturday</v>
      </c>
      <c r="I195" t="str">
        <f t="shared" ref="I195:I258" si="8">MONTH(F195)&amp;H195</f>
        <v>7Saturday</v>
      </c>
    </row>
    <row r="196" spans="6:9" x14ac:dyDescent="0.25">
      <c r="F196" s="4">
        <v>37451</v>
      </c>
      <c r="G196" s="3" t="s">
        <v>26</v>
      </c>
      <c r="H196" t="str">
        <f t="shared" si="7"/>
        <v>Sunday</v>
      </c>
      <c r="I196" t="str">
        <f t="shared" si="8"/>
        <v>7Sunday</v>
      </c>
    </row>
    <row r="197" spans="6:9" x14ac:dyDescent="0.25">
      <c r="F197" s="4">
        <v>37452</v>
      </c>
      <c r="G197" s="3" t="s">
        <v>38</v>
      </c>
      <c r="H197" t="str">
        <f t="shared" si="7"/>
        <v>Monday</v>
      </c>
      <c r="I197" t="str">
        <f t="shared" si="8"/>
        <v>7Monday</v>
      </c>
    </row>
    <row r="198" spans="6:9" x14ac:dyDescent="0.25">
      <c r="F198" s="4">
        <v>37453</v>
      </c>
      <c r="G198" t="s">
        <v>25</v>
      </c>
      <c r="H198" t="str">
        <f t="shared" si="7"/>
        <v>Weekday</v>
      </c>
      <c r="I198" t="str">
        <f t="shared" si="8"/>
        <v>7Weekday</v>
      </c>
    </row>
    <row r="199" spans="6:9" x14ac:dyDescent="0.25">
      <c r="F199" s="4">
        <v>37454</v>
      </c>
      <c r="G199" t="s">
        <v>29</v>
      </c>
      <c r="H199" t="str">
        <f t="shared" si="7"/>
        <v>Weekday</v>
      </c>
      <c r="I199" t="str">
        <f t="shared" si="8"/>
        <v>7Weekday</v>
      </c>
    </row>
    <row r="200" spans="6:9" x14ac:dyDescent="0.25">
      <c r="F200" s="4">
        <v>37455</v>
      </c>
      <c r="G200" t="s">
        <v>32</v>
      </c>
      <c r="H200" t="str">
        <f t="shared" si="7"/>
        <v>Weekday</v>
      </c>
      <c r="I200" t="str">
        <f t="shared" si="8"/>
        <v>7Weekday</v>
      </c>
    </row>
    <row r="201" spans="6:9" x14ac:dyDescent="0.25">
      <c r="F201" s="4">
        <v>37456</v>
      </c>
      <c r="G201" t="s">
        <v>24</v>
      </c>
      <c r="H201" t="str">
        <f t="shared" si="7"/>
        <v>Weekday</v>
      </c>
      <c r="I201" t="str">
        <f t="shared" si="8"/>
        <v>7Weekday</v>
      </c>
    </row>
    <row r="202" spans="6:9" x14ac:dyDescent="0.25">
      <c r="F202" s="4">
        <v>37457</v>
      </c>
      <c r="G202" s="3" t="s">
        <v>28</v>
      </c>
      <c r="H202" t="str">
        <f t="shared" si="7"/>
        <v>Saturday</v>
      </c>
      <c r="I202" t="str">
        <f t="shared" si="8"/>
        <v>7Saturday</v>
      </c>
    </row>
    <row r="203" spans="6:9" x14ac:dyDescent="0.25">
      <c r="F203" s="4">
        <v>37458</v>
      </c>
      <c r="G203" s="3" t="s">
        <v>26</v>
      </c>
      <c r="H203" t="str">
        <f t="shared" si="7"/>
        <v>Sunday</v>
      </c>
      <c r="I203" t="str">
        <f t="shared" si="8"/>
        <v>7Sunday</v>
      </c>
    </row>
    <row r="204" spans="6:9" x14ac:dyDescent="0.25">
      <c r="F204" s="4">
        <v>37459</v>
      </c>
      <c r="G204" s="3" t="s">
        <v>38</v>
      </c>
      <c r="H204" t="str">
        <f t="shared" si="7"/>
        <v>Monday</v>
      </c>
      <c r="I204" t="str">
        <f t="shared" si="8"/>
        <v>7Monday</v>
      </c>
    </row>
    <row r="205" spans="6:9" x14ac:dyDescent="0.25">
      <c r="F205" s="4">
        <v>37460</v>
      </c>
      <c r="G205" t="s">
        <v>25</v>
      </c>
      <c r="H205" t="str">
        <f t="shared" si="7"/>
        <v>Weekday</v>
      </c>
      <c r="I205" t="str">
        <f t="shared" si="8"/>
        <v>7Weekday</v>
      </c>
    </row>
    <row r="206" spans="6:9" x14ac:dyDescent="0.25">
      <c r="F206" s="4">
        <v>37461</v>
      </c>
      <c r="G206" t="s">
        <v>29</v>
      </c>
      <c r="H206" t="str">
        <f t="shared" si="7"/>
        <v>Weekday</v>
      </c>
      <c r="I206" t="str">
        <f t="shared" si="8"/>
        <v>7Weekday</v>
      </c>
    </row>
    <row r="207" spans="6:9" x14ac:dyDescent="0.25">
      <c r="F207" s="4">
        <v>37462</v>
      </c>
      <c r="G207" t="s">
        <v>32</v>
      </c>
      <c r="H207" t="str">
        <f t="shared" si="7"/>
        <v>Weekday</v>
      </c>
      <c r="I207" t="str">
        <f t="shared" si="8"/>
        <v>7Weekday</v>
      </c>
    </row>
    <row r="208" spans="6:9" x14ac:dyDescent="0.25">
      <c r="F208" s="4">
        <v>37463</v>
      </c>
      <c r="G208" t="s">
        <v>24</v>
      </c>
      <c r="H208" t="str">
        <f t="shared" si="7"/>
        <v>Weekday</v>
      </c>
      <c r="I208" t="str">
        <f t="shared" si="8"/>
        <v>7Weekday</v>
      </c>
    </row>
    <row r="209" spans="6:9" x14ac:dyDescent="0.25">
      <c r="F209" s="4">
        <v>37464</v>
      </c>
      <c r="G209" s="3" t="s">
        <v>28</v>
      </c>
      <c r="H209" t="str">
        <f t="shared" si="7"/>
        <v>Saturday</v>
      </c>
      <c r="I209" t="str">
        <f t="shared" si="8"/>
        <v>7Saturday</v>
      </c>
    </row>
    <row r="210" spans="6:9" x14ac:dyDescent="0.25">
      <c r="F210" s="4">
        <v>37465</v>
      </c>
      <c r="G210" s="3" t="s">
        <v>26</v>
      </c>
      <c r="H210" t="str">
        <f t="shared" si="7"/>
        <v>Sunday</v>
      </c>
      <c r="I210" t="str">
        <f t="shared" si="8"/>
        <v>7Sunday</v>
      </c>
    </row>
    <row r="211" spans="6:9" x14ac:dyDescent="0.25">
      <c r="F211" s="4">
        <v>37466</v>
      </c>
      <c r="G211" s="3" t="s">
        <v>38</v>
      </c>
      <c r="H211" t="str">
        <f t="shared" si="7"/>
        <v>Monday</v>
      </c>
      <c r="I211" t="str">
        <f t="shared" si="8"/>
        <v>7Monday</v>
      </c>
    </row>
    <row r="212" spans="6:9" x14ac:dyDescent="0.25">
      <c r="F212" s="4">
        <v>37467</v>
      </c>
      <c r="G212" t="s">
        <v>25</v>
      </c>
      <c r="H212" t="str">
        <f t="shared" si="7"/>
        <v>Weekday</v>
      </c>
      <c r="I212" t="str">
        <f t="shared" si="8"/>
        <v>7Weekday</v>
      </c>
    </row>
    <row r="213" spans="6:9" x14ac:dyDescent="0.25">
      <c r="F213" s="4">
        <v>37468</v>
      </c>
      <c r="G213" t="s">
        <v>29</v>
      </c>
      <c r="H213" t="str">
        <f t="shared" si="7"/>
        <v>Weekday</v>
      </c>
      <c r="I213" t="str">
        <f t="shared" si="8"/>
        <v>7Weekday</v>
      </c>
    </row>
    <row r="214" spans="6:9" x14ac:dyDescent="0.25">
      <c r="F214" s="4">
        <v>37469</v>
      </c>
      <c r="G214" t="s">
        <v>32</v>
      </c>
      <c r="H214" t="str">
        <f t="shared" si="7"/>
        <v>Weekday</v>
      </c>
      <c r="I214" t="str">
        <f t="shared" si="8"/>
        <v>8Weekday</v>
      </c>
    </row>
    <row r="215" spans="6:9" x14ac:dyDescent="0.25">
      <c r="F215" s="4">
        <v>37470</v>
      </c>
      <c r="G215" t="s">
        <v>24</v>
      </c>
      <c r="H215" t="str">
        <f t="shared" si="7"/>
        <v>Weekday</v>
      </c>
      <c r="I215" t="str">
        <f t="shared" si="8"/>
        <v>8Weekday</v>
      </c>
    </row>
    <row r="216" spans="6:9" x14ac:dyDescent="0.25">
      <c r="F216" s="4">
        <v>37471</v>
      </c>
      <c r="G216" s="3" t="s">
        <v>28</v>
      </c>
      <c r="H216" t="str">
        <f t="shared" si="7"/>
        <v>Saturday</v>
      </c>
      <c r="I216" t="str">
        <f t="shared" si="8"/>
        <v>8Saturday</v>
      </c>
    </row>
    <row r="217" spans="6:9" x14ac:dyDescent="0.25">
      <c r="F217" s="4">
        <v>37472</v>
      </c>
      <c r="G217" s="3" t="s">
        <v>26</v>
      </c>
      <c r="H217" t="str">
        <f t="shared" si="7"/>
        <v>Sunday</v>
      </c>
      <c r="I217" t="str">
        <f t="shared" si="8"/>
        <v>8Sunday</v>
      </c>
    </row>
    <row r="218" spans="6:9" x14ac:dyDescent="0.25">
      <c r="F218" s="4">
        <v>37473</v>
      </c>
      <c r="G218" s="3" t="s">
        <v>38</v>
      </c>
      <c r="H218" t="str">
        <f t="shared" si="7"/>
        <v>Monday</v>
      </c>
      <c r="I218" t="str">
        <f t="shared" si="8"/>
        <v>8Monday</v>
      </c>
    </row>
    <row r="219" spans="6:9" x14ac:dyDescent="0.25">
      <c r="F219" s="4">
        <v>37474</v>
      </c>
      <c r="G219" t="s">
        <v>25</v>
      </c>
      <c r="H219" t="str">
        <f t="shared" si="7"/>
        <v>Weekday</v>
      </c>
      <c r="I219" t="str">
        <f t="shared" si="8"/>
        <v>8Weekday</v>
      </c>
    </row>
    <row r="220" spans="6:9" x14ac:dyDescent="0.25">
      <c r="F220" s="4">
        <v>37475</v>
      </c>
      <c r="G220" t="s">
        <v>29</v>
      </c>
      <c r="H220" t="str">
        <f t="shared" si="7"/>
        <v>Weekday</v>
      </c>
      <c r="I220" t="str">
        <f t="shared" si="8"/>
        <v>8Weekday</v>
      </c>
    </row>
    <row r="221" spans="6:9" x14ac:dyDescent="0.25">
      <c r="F221" s="4">
        <v>37476</v>
      </c>
      <c r="G221" t="s">
        <v>32</v>
      </c>
      <c r="H221" t="str">
        <f t="shared" si="7"/>
        <v>Weekday</v>
      </c>
      <c r="I221" t="str">
        <f t="shared" si="8"/>
        <v>8Weekday</v>
      </c>
    </row>
    <row r="222" spans="6:9" x14ac:dyDescent="0.25">
      <c r="F222" s="4">
        <v>37477</v>
      </c>
      <c r="G222" t="s">
        <v>24</v>
      </c>
      <c r="H222" t="str">
        <f t="shared" si="7"/>
        <v>Weekday</v>
      </c>
      <c r="I222" t="str">
        <f t="shared" si="8"/>
        <v>8Weekday</v>
      </c>
    </row>
    <row r="223" spans="6:9" x14ac:dyDescent="0.25">
      <c r="F223" s="4">
        <v>37478</v>
      </c>
      <c r="G223" s="3" t="s">
        <v>28</v>
      </c>
      <c r="H223" t="str">
        <f t="shared" si="7"/>
        <v>Saturday</v>
      </c>
      <c r="I223" t="str">
        <f t="shared" si="8"/>
        <v>8Saturday</v>
      </c>
    </row>
    <row r="224" spans="6:9" x14ac:dyDescent="0.25">
      <c r="F224" s="4">
        <v>37479</v>
      </c>
      <c r="G224" s="3" t="s">
        <v>26</v>
      </c>
      <c r="H224" t="str">
        <f t="shared" si="7"/>
        <v>Sunday</v>
      </c>
      <c r="I224" t="str">
        <f t="shared" si="8"/>
        <v>8Sunday</v>
      </c>
    </row>
    <row r="225" spans="6:9" x14ac:dyDescent="0.25">
      <c r="F225" s="4">
        <v>37480</v>
      </c>
      <c r="G225" s="3" t="s">
        <v>38</v>
      </c>
      <c r="H225" t="str">
        <f t="shared" si="7"/>
        <v>Monday</v>
      </c>
      <c r="I225" t="str">
        <f t="shared" si="8"/>
        <v>8Monday</v>
      </c>
    </row>
    <row r="226" spans="6:9" x14ac:dyDescent="0.25">
      <c r="F226" s="4">
        <v>37481</v>
      </c>
      <c r="G226" t="s">
        <v>25</v>
      </c>
      <c r="H226" t="str">
        <f t="shared" ref="H226:H289" si="9">IF(OR(G226="Tuesday",G226="Wednesday",G226="Thursday",G226="Friday"),"Weekday",G226)</f>
        <v>Weekday</v>
      </c>
      <c r="I226" t="str">
        <f t="shared" si="8"/>
        <v>8Weekday</v>
      </c>
    </row>
    <row r="227" spans="6:9" x14ac:dyDescent="0.25">
      <c r="F227" s="4">
        <v>37482</v>
      </c>
      <c r="G227" t="s">
        <v>29</v>
      </c>
      <c r="H227" t="str">
        <f t="shared" si="9"/>
        <v>Weekday</v>
      </c>
      <c r="I227" t="str">
        <f t="shared" si="8"/>
        <v>8Weekday</v>
      </c>
    </row>
    <row r="228" spans="6:9" x14ac:dyDescent="0.25">
      <c r="F228" s="4">
        <v>37483</v>
      </c>
      <c r="G228" t="s">
        <v>32</v>
      </c>
      <c r="H228" t="str">
        <f t="shared" si="9"/>
        <v>Weekday</v>
      </c>
      <c r="I228" t="str">
        <f t="shared" si="8"/>
        <v>8Weekday</v>
      </c>
    </row>
    <row r="229" spans="6:9" x14ac:dyDescent="0.25">
      <c r="F229" s="4">
        <v>37484</v>
      </c>
      <c r="G229" t="s">
        <v>24</v>
      </c>
      <c r="H229" t="str">
        <f t="shared" si="9"/>
        <v>Weekday</v>
      </c>
      <c r="I229" t="str">
        <f t="shared" si="8"/>
        <v>8Weekday</v>
      </c>
    </row>
    <row r="230" spans="6:9" x14ac:dyDescent="0.25">
      <c r="F230" s="4">
        <v>37485</v>
      </c>
      <c r="G230" s="3" t="s">
        <v>28</v>
      </c>
      <c r="H230" t="str">
        <f t="shared" si="9"/>
        <v>Saturday</v>
      </c>
      <c r="I230" t="str">
        <f t="shared" si="8"/>
        <v>8Saturday</v>
      </c>
    </row>
    <row r="231" spans="6:9" x14ac:dyDescent="0.25">
      <c r="F231" s="4">
        <v>37486</v>
      </c>
      <c r="G231" s="3" t="s">
        <v>26</v>
      </c>
      <c r="H231" t="str">
        <f t="shared" si="9"/>
        <v>Sunday</v>
      </c>
      <c r="I231" t="str">
        <f t="shared" si="8"/>
        <v>8Sunday</v>
      </c>
    </row>
    <row r="232" spans="6:9" x14ac:dyDescent="0.25">
      <c r="F232" s="4">
        <v>37487</v>
      </c>
      <c r="G232" s="3" t="s">
        <v>38</v>
      </c>
      <c r="H232" t="str">
        <f t="shared" si="9"/>
        <v>Monday</v>
      </c>
      <c r="I232" t="str">
        <f t="shared" si="8"/>
        <v>8Monday</v>
      </c>
    </row>
    <row r="233" spans="6:9" x14ac:dyDescent="0.25">
      <c r="F233" s="4">
        <v>37488</v>
      </c>
      <c r="G233" t="s">
        <v>25</v>
      </c>
      <c r="H233" t="str">
        <f t="shared" si="9"/>
        <v>Weekday</v>
      </c>
      <c r="I233" t="str">
        <f t="shared" si="8"/>
        <v>8Weekday</v>
      </c>
    </row>
    <row r="234" spans="6:9" x14ac:dyDescent="0.25">
      <c r="F234" s="4">
        <v>37489</v>
      </c>
      <c r="G234" t="s">
        <v>29</v>
      </c>
      <c r="H234" t="str">
        <f t="shared" si="9"/>
        <v>Weekday</v>
      </c>
      <c r="I234" t="str">
        <f t="shared" si="8"/>
        <v>8Weekday</v>
      </c>
    </row>
    <row r="235" spans="6:9" x14ac:dyDescent="0.25">
      <c r="F235" s="4">
        <v>37490</v>
      </c>
      <c r="G235" t="s">
        <v>32</v>
      </c>
      <c r="H235" t="str">
        <f t="shared" si="9"/>
        <v>Weekday</v>
      </c>
      <c r="I235" t="str">
        <f t="shared" si="8"/>
        <v>8Weekday</v>
      </c>
    </row>
    <row r="236" spans="6:9" x14ac:dyDescent="0.25">
      <c r="F236" s="4">
        <v>37491</v>
      </c>
      <c r="G236" t="s">
        <v>24</v>
      </c>
      <c r="H236" t="str">
        <f t="shared" si="9"/>
        <v>Weekday</v>
      </c>
      <c r="I236" t="str">
        <f t="shared" si="8"/>
        <v>8Weekday</v>
      </c>
    </row>
    <row r="237" spans="6:9" x14ac:dyDescent="0.25">
      <c r="F237" s="4">
        <v>37492</v>
      </c>
      <c r="G237" s="3" t="s">
        <v>28</v>
      </c>
      <c r="H237" t="str">
        <f t="shared" si="9"/>
        <v>Saturday</v>
      </c>
      <c r="I237" t="str">
        <f t="shared" si="8"/>
        <v>8Saturday</v>
      </c>
    </row>
    <row r="238" spans="6:9" x14ac:dyDescent="0.25">
      <c r="F238" s="4">
        <v>37493</v>
      </c>
      <c r="G238" s="3" t="s">
        <v>26</v>
      </c>
      <c r="H238" t="str">
        <f t="shared" si="9"/>
        <v>Sunday</v>
      </c>
      <c r="I238" t="str">
        <f t="shared" si="8"/>
        <v>8Sunday</v>
      </c>
    </row>
    <row r="239" spans="6:9" x14ac:dyDescent="0.25">
      <c r="F239" s="4">
        <v>37494</v>
      </c>
      <c r="G239" s="3" t="s">
        <v>38</v>
      </c>
      <c r="H239" t="str">
        <f t="shared" si="9"/>
        <v>Monday</v>
      </c>
      <c r="I239" t="str">
        <f t="shared" si="8"/>
        <v>8Monday</v>
      </c>
    </row>
    <row r="240" spans="6:9" x14ac:dyDescent="0.25">
      <c r="F240" s="4">
        <v>37495</v>
      </c>
      <c r="G240" t="s">
        <v>25</v>
      </c>
      <c r="H240" t="str">
        <f t="shared" si="9"/>
        <v>Weekday</v>
      </c>
      <c r="I240" t="str">
        <f t="shared" si="8"/>
        <v>8Weekday</v>
      </c>
    </row>
    <row r="241" spans="6:10" x14ac:dyDescent="0.25">
      <c r="F241" s="4">
        <v>37496</v>
      </c>
      <c r="G241" t="s">
        <v>29</v>
      </c>
      <c r="H241" t="str">
        <f t="shared" si="9"/>
        <v>Weekday</v>
      </c>
      <c r="I241" t="str">
        <f t="shared" si="8"/>
        <v>8Weekday</v>
      </c>
    </row>
    <row r="242" spans="6:10" x14ac:dyDescent="0.25">
      <c r="F242" s="4">
        <v>37497</v>
      </c>
      <c r="G242" t="s">
        <v>32</v>
      </c>
      <c r="H242" t="str">
        <f t="shared" si="9"/>
        <v>Weekday</v>
      </c>
      <c r="I242" t="str">
        <f t="shared" si="8"/>
        <v>8Weekday</v>
      </c>
    </row>
    <row r="243" spans="6:10" x14ac:dyDescent="0.25">
      <c r="F243" s="4">
        <v>37498</v>
      </c>
      <c r="G243" t="s">
        <v>24</v>
      </c>
      <c r="H243" t="str">
        <f t="shared" si="9"/>
        <v>Weekday</v>
      </c>
      <c r="I243" t="str">
        <f t="shared" si="8"/>
        <v>8Weekday</v>
      </c>
    </row>
    <row r="244" spans="6:10" x14ac:dyDescent="0.25">
      <c r="F244" s="4">
        <v>37499</v>
      </c>
      <c r="G244" s="3" t="s">
        <v>28</v>
      </c>
      <c r="H244" t="str">
        <f t="shared" si="9"/>
        <v>Saturday</v>
      </c>
      <c r="I244" t="str">
        <f t="shared" si="8"/>
        <v>8Saturday</v>
      </c>
    </row>
    <row r="245" spans="6:10" x14ac:dyDescent="0.25">
      <c r="F245" s="4">
        <v>37500</v>
      </c>
      <c r="G245" s="3" t="s">
        <v>26</v>
      </c>
      <c r="H245" t="str">
        <f t="shared" si="9"/>
        <v>Sunday</v>
      </c>
      <c r="I245" t="str">
        <f t="shared" si="8"/>
        <v>9Sunday</v>
      </c>
    </row>
    <row r="246" spans="6:10" x14ac:dyDescent="0.25">
      <c r="F246" s="4">
        <v>37501</v>
      </c>
      <c r="G246" s="3" t="s">
        <v>38</v>
      </c>
      <c r="H246" t="s">
        <v>30</v>
      </c>
      <c r="I246" t="str">
        <f t="shared" si="8"/>
        <v>9sunday</v>
      </c>
      <c r="J246" t="s">
        <v>140</v>
      </c>
    </row>
    <row r="247" spans="6:10" x14ac:dyDescent="0.25">
      <c r="F247" s="4">
        <v>37502</v>
      </c>
      <c r="G247" t="s">
        <v>25</v>
      </c>
      <c r="H247" t="s">
        <v>30</v>
      </c>
      <c r="I247" t="str">
        <f t="shared" si="8"/>
        <v>9sunday</v>
      </c>
      <c r="J247" t="s">
        <v>140</v>
      </c>
    </row>
    <row r="248" spans="6:10" x14ac:dyDescent="0.25">
      <c r="F248" s="4">
        <v>37503</v>
      </c>
      <c r="G248" t="s">
        <v>29</v>
      </c>
      <c r="H248" t="str">
        <f t="shared" si="9"/>
        <v>Weekday</v>
      </c>
      <c r="I248" t="str">
        <f t="shared" si="8"/>
        <v>9Weekday</v>
      </c>
    </row>
    <row r="249" spans="6:10" x14ac:dyDescent="0.25">
      <c r="F249" s="4">
        <v>37504</v>
      </c>
      <c r="G249" t="s">
        <v>32</v>
      </c>
      <c r="H249" t="str">
        <f t="shared" si="9"/>
        <v>Weekday</v>
      </c>
      <c r="I249" t="str">
        <f t="shared" si="8"/>
        <v>9Weekday</v>
      </c>
    </row>
    <row r="250" spans="6:10" x14ac:dyDescent="0.25">
      <c r="F250" s="4">
        <v>37505</v>
      </c>
      <c r="G250" t="s">
        <v>24</v>
      </c>
      <c r="H250" t="str">
        <f t="shared" si="9"/>
        <v>Weekday</v>
      </c>
      <c r="I250" t="str">
        <f t="shared" si="8"/>
        <v>9Weekday</v>
      </c>
    </row>
    <row r="251" spans="6:10" x14ac:dyDescent="0.25">
      <c r="F251" s="4">
        <v>37506</v>
      </c>
      <c r="G251" s="3" t="s">
        <v>28</v>
      </c>
      <c r="H251" t="str">
        <f t="shared" si="9"/>
        <v>Saturday</v>
      </c>
      <c r="I251" t="str">
        <f t="shared" si="8"/>
        <v>9Saturday</v>
      </c>
    </row>
    <row r="252" spans="6:10" x14ac:dyDescent="0.25">
      <c r="F252" s="4">
        <v>37507</v>
      </c>
      <c r="G252" s="3" t="s">
        <v>26</v>
      </c>
      <c r="H252" t="str">
        <f t="shared" si="9"/>
        <v>Sunday</v>
      </c>
      <c r="I252" t="str">
        <f t="shared" si="8"/>
        <v>9Sunday</v>
      </c>
    </row>
    <row r="253" spans="6:10" x14ac:dyDescent="0.25">
      <c r="F253" s="4">
        <v>37508</v>
      </c>
      <c r="G253" s="3" t="s">
        <v>38</v>
      </c>
      <c r="H253" t="str">
        <f t="shared" si="9"/>
        <v>Monday</v>
      </c>
      <c r="I253" t="str">
        <f t="shared" si="8"/>
        <v>9Monday</v>
      </c>
    </row>
    <row r="254" spans="6:10" x14ac:dyDescent="0.25">
      <c r="F254" s="4">
        <v>37509</v>
      </c>
      <c r="G254" t="s">
        <v>25</v>
      </c>
      <c r="H254" t="str">
        <f t="shared" si="9"/>
        <v>Weekday</v>
      </c>
      <c r="I254" t="str">
        <f t="shared" si="8"/>
        <v>9Weekday</v>
      </c>
    </row>
    <row r="255" spans="6:10" x14ac:dyDescent="0.25">
      <c r="F255" s="4">
        <v>37510</v>
      </c>
      <c r="G255" t="s">
        <v>29</v>
      </c>
      <c r="H255" t="str">
        <f t="shared" si="9"/>
        <v>Weekday</v>
      </c>
      <c r="I255" t="str">
        <f t="shared" si="8"/>
        <v>9Weekday</v>
      </c>
    </row>
    <row r="256" spans="6:10" x14ac:dyDescent="0.25">
      <c r="F256" s="4">
        <v>37511</v>
      </c>
      <c r="G256" t="s">
        <v>32</v>
      </c>
      <c r="H256" t="str">
        <f t="shared" si="9"/>
        <v>Weekday</v>
      </c>
      <c r="I256" t="str">
        <f t="shared" si="8"/>
        <v>9Weekday</v>
      </c>
    </row>
    <row r="257" spans="6:9" x14ac:dyDescent="0.25">
      <c r="F257" s="4">
        <v>37512</v>
      </c>
      <c r="G257" t="s">
        <v>24</v>
      </c>
      <c r="H257" t="str">
        <f t="shared" si="9"/>
        <v>Weekday</v>
      </c>
      <c r="I257" t="str">
        <f t="shared" si="8"/>
        <v>9Weekday</v>
      </c>
    </row>
    <row r="258" spans="6:9" x14ac:dyDescent="0.25">
      <c r="F258" s="4">
        <v>37513</v>
      </c>
      <c r="G258" s="3" t="s">
        <v>28</v>
      </c>
      <c r="H258" t="str">
        <f t="shared" si="9"/>
        <v>Saturday</v>
      </c>
      <c r="I258" t="str">
        <f t="shared" si="8"/>
        <v>9Saturday</v>
      </c>
    </row>
    <row r="259" spans="6:9" x14ac:dyDescent="0.25">
      <c r="F259" s="4">
        <v>37514</v>
      </c>
      <c r="G259" s="3" t="s">
        <v>26</v>
      </c>
      <c r="H259" t="str">
        <f t="shared" si="9"/>
        <v>Sunday</v>
      </c>
      <c r="I259" t="str">
        <f t="shared" ref="I259:I322" si="10">MONTH(F259)&amp;H259</f>
        <v>9Sunday</v>
      </c>
    </row>
    <row r="260" spans="6:9" x14ac:dyDescent="0.25">
      <c r="F260" s="4">
        <v>37515</v>
      </c>
      <c r="G260" s="3" t="s">
        <v>38</v>
      </c>
      <c r="H260" t="str">
        <f t="shared" si="9"/>
        <v>Monday</v>
      </c>
      <c r="I260" t="str">
        <f t="shared" si="10"/>
        <v>9Monday</v>
      </c>
    </row>
    <row r="261" spans="6:9" x14ac:dyDescent="0.25">
      <c r="F261" s="4">
        <v>37516</v>
      </c>
      <c r="G261" t="s">
        <v>25</v>
      </c>
      <c r="H261" t="str">
        <f t="shared" si="9"/>
        <v>Weekday</v>
      </c>
      <c r="I261" t="str">
        <f t="shared" si="10"/>
        <v>9Weekday</v>
      </c>
    </row>
    <row r="262" spans="6:9" x14ac:dyDescent="0.25">
      <c r="F262" s="4">
        <v>37517</v>
      </c>
      <c r="G262" t="s">
        <v>29</v>
      </c>
      <c r="H262" t="str">
        <f t="shared" si="9"/>
        <v>Weekday</v>
      </c>
      <c r="I262" t="str">
        <f t="shared" si="10"/>
        <v>9Weekday</v>
      </c>
    </row>
    <row r="263" spans="6:9" x14ac:dyDescent="0.25">
      <c r="F263" s="4">
        <v>37518</v>
      </c>
      <c r="G263" t="s">
        <v>32</v>
      </c>
      <c r="H263" t="str">
        <f t="shared" si="9"/>
        <v>Weekday</v>
      </c>
      <c r="I263" t="str">
        <f t="shared" si="10"/>
        <v>9Weekday</v>
      </c>
    </row>
    <row r="264" spans="6:9" x14ac:dyDescent="0.25">
      <c r="F264" s="4">
        <v>37519</v>
      </c>
      <c r="G264" t="s">
        <v>24</v>
      </c>
      <c r="H264" t="str">
        <f t="shared" si="9"/>
        <v>Weekday</v>
      </c>
      <c r="I264" t="str">
        <f t="shared" si="10"/>
        <v>9Weekday</v>
      </c>
    </row>
    <row r="265" spans="6:9" x14ac:dyDescent="0.25">
      <c r="F265" s="4">
        <v>37520</v>
      </c>
      <c r="G265" s="3" t="s">
        <v>28</v>
      </c>
      <c r="H265" t="str">
        <f t="shared" si="9"/>
        <v>Saturday</v>
      </c>
      <c r="I265" t="str">
        <f t="shared" si="10"/>
        <v>9Saturday</v>
      </c>
    </row>
    <row r="266" spans="6:9" x14ac:dyDescent="0.25">
      <c r="F266" s="4">
        <v>37521</v>
      </c>
      <c r="G266" s="3" t="s">
        <v>26</v>
      </c>
      <c r="H266" t="str">
        <f t="shared" si="9"/>
        <v>Sunday</v>
      </c>
      <c r="I266" t="str">
        <f t="shared" si="10"/>
        <v>9Sunday</v>
      </c>
    </row>
    <row r="267" spans="6:9" x14ac:dyDescent="0.25">
      <c r="F267" s="4">
        <v>37522</v>
      </c>
      <c r="G267" s="3" t="s">
        <v>38</v>
      </c>
      <c r="H267" t="str">
        <f t="shared" si="9"/>
        <v>Monday</v>
      </c>
      <c r="I267" t="str">
        <f t="shared" si="10"/>
        <v>9Monday</v>
      </c>
    </row>
    <row r="268" spans="6:9" x14ac:dyDescent="0.25">
      <c r="F268" s="4">
        <v>37523</v>
      </c>
      <c r="G268" t="s">
        <v>25</v>
      </c>
      <c r="H268" t="str">
        <f t="shared" si="9"/>
        <v>Weekday</v>
      </c>
      <c r="I268" t="str">
        <f t="shared" si="10"/>
        <v>9Weekday</v>
      </c>
    </row>
    <row r="269" spans="6:9" x14ac:dyDescent="0.25">
      <c r="F269" s="4">
        <v>37524</v>
      </c>
      <c r="G269" t="s">
        <v>29</v>
      </c>
      <c r="H269" t="str">
        <f t="shared" si="9"/>
        <v>Weekday</v>
      </c>
      <c r="I269" t="str">
        <f t="shared" si="10"/>
        <v>9Weekday</v>
      </c>
    </row>
    <row r="270" spans="6:9" x14ac:dyDescent="0.25">
      <c r="F270" s="4">
        <v>37525</v>
      </c>
      <c r="G270" t="s">
        <v>32</v>
      </c>
      <c r="H270" t="str">
        <f t="shared" si="9"/>
        <v>Weekday</v>
      </c>
      <c r="I270" t="str">
        <f t="shared" si="10"/>
        <v>9Weekday</v>
      </c>
    </row>
    <row r="271" spans="6:9" x14ac:dyDescent="0.25">
      <c r="F271" s="4">
        <v>37526</v>
      </c>
      <c r="G271" t="s">
        <v>24</v>
      </c>
      <c r="H271" t="str">
        <f t="shared" si="9"/>
        <v>Weekday</v>
      </c>
      <c r="I271" t="str">
        <f t="shared" si="10"/>
        <v>9Weekday</v>
      </c>
    </row>
    <row r="272" spans="6:9" x14ac:dyDescent="0.25">
      <c r="F272" s="4">
        <v>37527</v>
      </c>
      <c r="G272" s="3" t="s">
        <v>28</v>
      </c>
      <c r="H272" t="str">
        <f t="shared" si="9"/>
        <v>Saturday</v>
      </c>
      <c r="I272" t="str">
        <f t="shared" si="10"/>
        <v>9Saturday</v>
      </c>
    </row>
    <row r="273" spans="6:9" x14ac:dyDescent="0.25">
      <c r="F273" s="4">
        <v>37528</v>
      </c>
      <c r="G273" s="3" t="s">
        <v>26</v>
      </c>
      <c r="H273" t="str">
        <f t="shared" si="9"/>
        <v>Sunday</v>
      </c>
      <c r="I273" t="str">
        <f t="shared" si="10"/>
        <v>9Sunday</v>
      </c>
    </row>
    <row r="274" spans="6:9" x14ac:dyDescent="0.25">
      <c r="F274" s="4">
        <v>37529</v>
      </c>
      <c r="G274" s="3" t="s">
        <v>38</v>
      </c>
      <c r="H274" t="str">
        <f t="shared" si="9"/>
        <v>Monday</v>
      </c>
      <c r="I274" t="str">
        <f t="shared" si="10"/>
        <v>9Monday</v>
      </c>
    </row>
    <row r="275" spans="6:9" x14ac:dyDescent="0.25">
      <c r="F275" s="4">
        <v>37530</v>
      </c>
      <c r="G275" t="s">
        <v>25</v>
      </c>
      <c r="H275" t="str">
        <f t="shared" si="9"/>
        <v>Weekday</v>
      </c>
      <c r="I275" t="str">
        <f t="shared" si="10"/>
        <v>10Weekday</v>
      </c>
    </row>
    <row r="276" spans="6:9" x14ac:dyDescent="0.25">
      <c r="F276" s="4">
        <v>37531</v>
      </c>
      <c r="G276" t="s">
        <v>29</v>
      </c>
      <c r="H276" t="str">
        <f t="shared" si="9"/>
        <v>Weekday</v>
      </c>
      <c r="I276" t="str">
        <f t="shared" si="10"/>
        <v>10Weekday</v>
      </c>
    </row>
    <row r="277" spans="6:9" x14ac:dyDescent="0.25">
      <c r="F277" s="4">
        <v>37532</v>
      </c>
      <c r="G277" t="s">
        <v>32</v>
      </c>
      <c r="H277" t="str">
        <f t="shared" si="9"/>
        <v>Weekday</v>
      </c>
      <c r="I277" t="str">
        <f t="shared" si="10"/>
        <v>10Weekday</v>
      </c>
    </row>
    <row r="278" spans="6:9" x14ac:dyDescent="0.25">
      <c r="F278" s="4">
        <v>37533</v>
      </c>
      <c r="G278" t="s">
        <v>24</v>
      </c>
      <c r="H278" t="str">
        <f t="shared" si="9"/>
        <v>Weekday</v>
      </c>
      <c r="I278" t="str">
        <f t="shared" si="10"/>
        <v>10Weekday</v>
      </c>
    </row>
    <row r="279" spans="6:9" x14ac:dyDescent="0.25">
      <c r="F279" s="4">
        <v>37534</v>
      </c>
      <c r="G279" s="3" t="s">
        <v>28</v>
      </c>
      <c r="H279" t="str">
        <f t="shared" si="9"/>
        <v>Saturday</v>
      </c>
      <c r="I279" t="str">
        <f t="shared" si="10"/>
        <v>10Saturday</v>
      </c>
    </row>
    <row r="280" spans="6:9" x14ac:dyDescent="0.25">
      <c r="F280" s="4">
        <v>37535</v>
      </c>
      <c r="G280" s="3" t="s">
        <v>26</v>
      </c>
      <c r="H280" t="str">
        <f t="shared" si="9"/>
        <v>Sunday</v>
      </c>
      <c r="I280" t="str">
        <f t="shared" si="10"/>
        <v>10Sunday</v>
      </c>
    </row>
    <row r="281" spans="6:9" x14ac:dyDescent="0.25">
      <c r="F281" s="4">
        <v>37536</v>
      </c>
      <c r="G281" s="3" t="s">
        <v>38</v>
      </c>
      <c r="H281" t="str">
        <f t="shared" si="9"/>
        <v>Monday</v>
      </c>
      <c r="I281" t="str">
        <f t="shared" si="10"/>
        <v>10Monday</v>
      </c>
    </row>
    <row r="282" spans="6:9" x14ac:dyDescent="0.25">
      <c r="F282" s="4">
        <v>37537</v>
      </c>
      <c r="G282" t="s">
        <v>25</v>
      </c>
      <c r="H282" t="str">
        <f t="shared" si="9"/>
        <v>Weekday</v>
      </c>
      <c r="I282" t="str">
        <f t="shared" si="10"/>
        <v>10Weekday</v>
      </c>
    </row>
    <row r="283" spans="6:9" x14ac:dyDescent="0.25">
      <c r="F283" s="4">
        <v>37538</v>
      </c>
      <c r="G283" t="s">
        <v>29</v>
      </c>
      <c r="H283" t="str">
        <f t="shared" si="9"/>
        <v>Weekday</v>
      </c>
      <c r="I283" t="str">
        <f t="shared" si="10"/>
        <v>10Weekday</v>
      </c>
    </row>
    <row r="284" spans="6:9" x14ac:dyDescent="0.25">
      <c r="F284" s="4">
        <v>37539</v>
      </c>
      <c r="G284" t="s">
        <v>32</v>
      </c>
      <c r="H284" t="str">
        <f t="shared" si="9"/>
        <v>Weekday</v>
      </c>
      <c r="I284" t="str">
        <f t="shared" si="10"/>
        <v>10Weekday</v>
      </c>
    </row>
    <row r="285" spans="6:9" x14ac:dyDescent="0.25">
      <c r="F285" s="4">
        <v>37540</v>
      </c>
      <c r="G285" t="s">
        <v>24</v>
      </c>
      <c r="H285" t="str">
        <f t="shared" si="9"/>
        <v>Weekday</v>
      </c>
      <c r="I285" t="str">
        <f t="shared" si="10"/>
        <v>10Weekday</v>
      </c>
    </row>
    <row r="286" spans="6:9" x14ac:dyDescent="0.25">
      <c r="F286" s="4">
        <v>37541</v>
      </c>
      <c r="G286" s="3" t="s">
        <v>28</v>
      </c>
      <c r="H286" t="str">
        <f t="shared" si="9"/>
        <v>Saturday</v>
      </c>
      <c r="I286" t="str">
        <f t="shared" si="10"/>
        <v>10Saturday</v>
      </c>
    </row>
    <row r="287" spans="6:9" x14ac:dyDescent="0.25">
      <c r="F287" s="4">
        <v>37542</v>
      </c>
      <c r="G287" s="3" t="s">
        <v>26</v>
      </c>
      <c r="H287" t="str">
        <f t="shared" si="9"/>
        <v>Sunday</v>
      </c>
      <c r="I287" t="str">
        <f t="shared" si="10"/>
        <v>10Sunday</v>
      </c>
    </row>
    <row r="288" spans="6:9" x14ac:dyDescent="0.25">
      <c r="F288" s="4">
        <v>37543</v>
      </c>
      <c r="G288" s="3" t="s">
        <v>38</v>
      </c>
      <c r="H288" t="str">
        <f t="shared" si="9"/>
        <v>Monday</v>
      </c>
      <c r="I288" t="str">
        <f t="shared" si="10"/>
        <v>10Monday</v>
      </c>
    </row>
    <row r="289" spans="6:9" x14ac:dyDescent="0.25">
      <c r="F289" s="4">
        <v>37544</v>
      </c>
      <c r="G289" t="s">
        <v>25</v>
      </c>
      <c r="H289" t="str">
        <f t="shared" si="9"/>
        <v>Weekday</v>
      </c>
      <c r="I289" t="str">
        <f t="shared" si="10"/>
        <v>10Weekday</v>
      </c>
    </row>
    <row r="290" spans="6:9" x14ac:dyDescent="0.25">
      <c r="F290" s="4">
        <v>37545</v>
      </c>
      <c r="G290" t="s">
        <v>29</v>
      </c>
      <c r="H290" t="str">
        <f t="shared" ref="H290:H353" si="11">IF(OR(G290="Tuesday",G290="Wednesday",G290="Thursday",G290="Friday"),"Weekday",G290)</f>
        <v>Weekday</v>
      </c>
      <c r="I290" t="str">
        <f t="shared" si="10"/>
        <v>10Weekday</v>
      </c>
    </row>
    <row r="291" spans="6:9" x14ac:dyDescent="0.25">
      <c r="F291" s="4">
        <v>37546</v>
      </c>
      <c r="G291" t="s">
        <v>32</v>
      </c>
      <c r="H291" t="str">
        <f t="shared" si="11"/>
        <v>Weekday</v>
      </c>
      <c r="I291" t="str">
        <f t="shared" si="10"/>
        <v>10Weekday</v>
      </c>
    </row>
    <row r="292" spans="6:9" x14ac:dyDescent="0.25">
      <c r="F292" s="4">
        <v>37547</v>
      </c>
      <c r="G292" t="s">
        <v>24</v>
      </c>
      <c r="H292" t="str">
        <f t="shared" si="11"/>
        <v>Weekday</v>
      </c>
      <c r="I292" t="str">
        <f t="shared" si="10"/>
        <v>10Weekday</v>
      </c>
    </row>
    <row r="293" spans="6:9" x14ac:dyDescent="0.25">
      <c r="F293" s="4">
        <v>37548</v>
      </c>
      <c r="G293" s="3" t="s">
        <v>28</v>
      </c>
      <c r="H293" t="str">
        <f t="shared" si="11"/>
        <v>Saturday</v>
      </c>
      <c r="I293" t="str">
        <f t="shared" si="10"/>
        <v>10Saturday</v>
      </c>
    </row>
    <row r="294" spans="6:9" x14ac:dyDescent="0.25">
      <c r="F294" s="4">
        <v>37549</v>
      </c>
      <c r="G294" s="3" t="s">
        <v>26</v>
      </c>
      <c r="H294" t="str">
        <f t="shared" si="11"/>
        <v>Sunday</v>
      </c>
      <c r="I294" t="str">
        <f t="shared" si="10"/>
        <v>10Sunday</v>
      </c>
    </row>
    <row r="295" spans="6:9" x14ac:dyDescent="0.25">
      <c r="F295" s="4">
        <v>37550</v>
      </c>
      <c r="G295" s="3" t="s">
        <v>38</v>
      </c>
      <c r="H295" t="str">
        <f t="shared" si="11"/>
        <v>Monday</v>
      </c>
      <c r="I295" t="str">
        <f t="shared" si="10"/>
        <v>10Monday</v>
      </c>
    </row>
    <row r="296" spans="6:9" x14ac:dyDescent="0.25">
      <c r="F296" s="4">
        <v>37551</v>
      </c>
      <c r="G296" t="s">
        <v>25</v>
      </c>
      <c r="H296" t="str">
        <f t="shared" si="11"/>
        <v>Weekday</v>
      </c>
      <c r="I296" t="str">
        <f t="shared" si="10"/>
        <v>10Weekday</v>
      </c>
    </row>
    <row r="297" spans="6:9" x14ac:dyDescent="0.25">
      <c r="F297" s="4">
        <v>37552</v>
      </c>
      <c r="G297" t="s">
        <v>29</v>
      </c>
      <c r="H297" t="str">
        <f t="shared" si="11"/>
        <v>Weekday</v>
      </c>
      <c r="I297" t="str">
        <f t="shared" si="10"/>
        <v>10Weekday</v>
      </c>
    </row>
    <row r="298" spans="6:9" x14ac:dyDescent="0.25">
      <c r="F298" s="4">
        <v>37553</v>
      </c>
      <c r="G298" t="s">
        <v>32</v>
      </c>
      <c r="H298" t="str">
        <f t="shared" si="11"/>
        <v>Weekday</v>
      </c>
      <c r="I298" t="str">
        <f t="shared" si="10"/>
        <v>10Weekday</v>
      </c>
    </row>
    <row r="299" spans="6:9" x14ac:dyDescent="0.25">
      <c r="F299" s="4">
        <v>37554</v>
      </c>
      <c r="G299" t="s">
        <v>24</v>
      </c>
      <c r="H299" t="str">
        <f t="shared" si="11"/>
        <v>Weekday</v>
      </c>
      <c r="I299" t="str">
        <f t="shared" si="10"/>
        <v>10Weekday</v>
      </c>
    </row>
    <row r="300" spans="6:9" x14ac:dyDescent="0.25">
      <c r="F300" s="4">
        <v>37555</v>
      </c>
      <c r="G300" s="3" t="s">
        <v>28</v>
      </c>
      <c r="H300" t="str">
        <f t="shared" si="11"/>
        <v>Saturday</v>
      </c>
      <c r="I300" t="str">
        <f t="shared" si="10"/>
        <v>10Saturday</v>
      </c>
    </row>
    <row r="301" spans="6:9" x14ac:dyDescent="0.25">
      <c r="F301" s="4">
        <v>37556</v>
      </c>
      <c r="G301" s="3" t="s">
        <v>26</v>
      </c>
      <c r="H301" t="str">
        <f t="shared" si="11"/>
        <v>Sunday</v>
      </c>
      <c r="I301" t="str">
        <f t="shared" si="10"/>
        <v>10Sunday</v>
      </c>
    </row>
    <row r="302" spans="6:9" x14ac:dyDescent="0.25">
      <c r="F302" s="4">
        <v>37557</v>
      </c>
      <c r="G302" s="3" t="s">
        <v>38</v>
      </c>
      <c r="H302" t="str">
        <f t="shared" si="11"/>
        <v>Monday</v>
      </c>
      <c r="I302" t="str">
        <f t="shared" si="10"/>
        <v>10Monday</v>
      </c>
    </row>
    <row r="303" spans="6:9" x14ac:dyDescent="0.25">
      <c r="F303" s="4">
        <v>37558</v>
      </c>
      <c r="G303" t="s">
        <v>25</v>
      </c>
      <c r="H303" t="str">
        <f t="shared" si="11"/>
        <v>Weekday</v>
      </c>
      <c r="I303" t="str">
        <f t="shared" si="10"/>
        <v>10Weekday</v>
      </c>
    </row>
    <row r="304" spans="6:9" x14ac:dyDescent="0.25">
      <c r="F304" s="4">
        <v>37559</v>
      </c>
      <c r="G304" t="s">
        <v>29</v>
      </c>
      <c r="H304" t="str">
        <f t="shared" si="11"/>
        <v>Weekday</v>
      </c>
      <c r="I304" t="str">
        <f t="shared" si="10"/>
        <v>10Weekday</v>
      </c>
    </row>
    <row r="305" spans="6:9" x14ac:dyDescent="0.25">
      <c r="F305" s="4">
        <v>37560</v>
      </c>
      <c r="G305" t="s">
        <v>32</v>
      </c>
      <c r="H305" t="str">
        <f t="shared" si="11"/>
        <v>Weekday</v>
      </c>
      <c r="I305" t="str">
        <f t="shared" si="10"/>
        <v>10Weekday</v>
      </c>
    </row>
    <row r="306" spans="6:9" x14ac:dyDescent="0.25">
      <c r="F306" s="4">
        <v>37561</v>
      </c>
      <c r="G306" t="s">
        <v>24</v>
      </c>
      <c r="H306" t="str">
        <f t="shared" si="11"/>
        <v>Weekday</v>
      </c>
      <c r="I306" t="str">
        <f t="shared" si="10"/>
        <v>11Weekday</v>
      </c>
    </row>
    <row r="307" spans="6:9" x14ac:dyDescent="0.25">
      <c r="F307" s="4">
        <v>37562</v>
      </c>
      <c r="G307" s="3" t="s">
        <v>28</v>
      </c>
      <c r="H307" t="str">
        <f t="shared" si="11"/>
        <v>Saturday</v>
      </c>
      <c r="I307" t="str">
        <f t="shared" si="10"/>
        <v>11Saturday</v>
      </c>
    </row>
    <row r="308" spans="6:9" x14ac:dyDescent="0.25">
      <c r="F308" s="4">
        <v>37563</v>
      </c>
      <c r="G308" s="3" t="s">
        <v>26</v>
      </c>
      <c r="H308" t="str">
        <f t="shared" si="11"/>
        <v>Sunday</v>
      </c>
      <c r="I308" t="str">
        <f t="shared" si="10"/>
        <v>11Sunday</v>
      </c>
    </row>
    <row r="309" spans="6:9" x14ac:dyDescent="0.25">
      <c r="F309" s="4">
        <v>37564</v>
      </c>
      <c r="G309" s="3" t="s">
        <v>38</v>
      </c>
      <c r="H309" t="str">
        <f t="shared" si="11"/>
        <v>Monday</v>
      </c>
      <c r="I309" t="str">
        <f t="shared" si="10"/>
        <v>11Monday</v>
      </c>
    </row>
    <row r="310" spans="6:9" x14ac:dyDescent="0.25">
      <c r="F310" s="4">
        <v>37565</v>
      </c>
      <c r="G310" t="s">
        <v>25</v>
      </c>
      <c r="H310" t="str">
        <f t="shared" si="11"/>
        <v>Weekday</v>
      </c>
      <c r="I310" t="str">
        <f t="shared" si="10"/>
        <v>11Weekday</v>
      </c>
    </row>
    <row r="311" spans="6:9" x14ac:dyDescent="0.25">
      <c r="F311" s="4">
        <v>37566</v>
      </c>
      <c r="G311" t="s">
        <v>29</v>
      </c>
      <c r="H311" t="str">
        <f t="shared" si="11"/>
        <v>Weekday</v>
      </c>
      <c r="I311" t="str">
        <f t="shared" si="10"/>
        <v>11Weekday</v>
      </c>
    </row>
    <row r="312" spans="6:9" x14ac:dyDescent="0.25">
      <c r="F312" s="4">
        <v>37567</v>
      </c>
      <c r="G312" t="s">
        <v>32</v>
      </c>
      <c r="H312" t="str">
        <f t="shared" si="11"/>
        <v>Weekday</v>
      </c>
      <c r="I312" t="str">
        <f t="shared" si="10"/>
        <v>11Weekday</v>
      </c>
    </row>
    <row r="313" spans="6:9" x14ac:dyDescent="0.25">
      <c r="F313" s="4">
        <v>37568</v>
      </c>
      <c r="G313" t="s">
        <v>24</v>
      </c>
      <c r="H313" t="str">
        <f t="shared" si="11"/>
        <v>Weekday</v>
      </c>
      <c r="I313" t="str">
        <f t="shared" si="10"/>
        <v>11Weekday</v>
      </c>
    </row>
    <row r="314" spans="6:9" x14ac:dyDescent="0.25">
      <c r="F314" s="4">
        <v>37569</v>
      </c>
      <c r="G314" s="3" t="s">
        <v>28</v>
      </c>
      <c r="H314" t="str">
        <f t="shared" si="11"/>
        <v>Saturday</v>
      </c>
      <c r="I314" t="str">
        <f t="shared" si="10"/>
        <v>11Saturday</v>
      </c>
    </row>
    <row r="315" spans="6:9" x14ac:dyDescent="0.25">
      <c r="F315" s="4">
        <v>37570</v>
      </c>
      <c r="G315" s="3" t="s">
        <v>26</v>
      </c>
      <c r="H315" t="str">
        <f t="shared" si="11"/>
        <v>Sunday</v>
      </c>
      <c r="I315" t="str">
        <f t="shared" si="10"/>
        <v>11Sunday</v>
      </c>
    </row>
    <row r="316" spans="6:9" x14ac:dyDescent="0.25">
      <c r="F316" s="4">
        <v>37571</v>
      </c>
      <c r="G316" s="3" t="s">
        <v>38</v>
      </c>
      <c r="H316" t="str">
        <f t="shared" si="11"/>
        <v>Monday</v>
      </c>
      <c r="I316" t="str">
        <f t="shared" si="10"/>
        <v>11Monday</v>
      </c>
    </row>
    <row r="317" spans="6:9" x14ac:dyDescent="0.25">
      <c r="F317" s="4">
        <v>37572</v>
      </c>
      <c r="G317" t="s">
        <v>25</v>
      </c>
      <c r="H317" t="str">
        <f t="shared" si="11"/>
        <v>Weekday</v>
      </c>
      <c r="I317" t="str">
        <f t="shared" si="10"/>
        <v>11Weekday</v>
      </c>
    </row>
    <row r="318" spans="6:9" x14ac:dyDescent="0.25">
      <c r="F318" s="4">
        <v>37573</v>
      </c>
      <c r="G318" t="s">
        <v>29</v>
      </c>
      <c r="H318" t="str">
        <f t="shared" si="11"/>
        <v>Weekday</v>
      </c>
      <c r="I318" t="str">
        <f t="shared" si="10"/>
        <v>11Weekday</v>
      </c>
    </row>
    <row r="319" spans="6:9" x14ac:dyDescent="0.25">
      <c r="F319" s="4">
        <v>37574</v>
      </c>
      <c r="G319" t="s">
        <v>32</v>
      </c>
      <c r="H319" t="str">
        <f t="shared" si="11"/>
        <v>Weekday</v>
      </c>
      <c r="I319" t="str">
        <f t="shared" si="10"/>
        <v>11Weekday</v>
      </c>
    </row>
    <row r="320" spans="6:9" x14ac:dyDescent="0.25">
      <c r="F320" s="4">
        <v>37575</v>
      </c>
      <c r="G320" t="s">
        <v>24</v>
      </c>
      <c r="H320" t="str">
        <f t="shared" si="11"/>
        <v>Weekday</v>
      </c>
      <c r="I320" t="str">
        <f t="shared" si="10"/>
        <v>11Weekday</v>
      </c>
    </row>
    <row r="321" spans="6:10" x14ac:dyDescent="0.25">
      <c r="F321" s="4">
        <v>37576</v>
      </c>
      <c r="G321" s="3" t="s">
        <v>28</v>
      </c>
      <c r="H321" t="str">
        <f t="shared" si="11"/>
        <v>Saturday</v>
      </c>
      <c r="I321" t="str">
        <f t="shared" si="10"/>
        <v>11Saturday</v>
      </c>
    </row>
    <row r="322" spans="6:10" x14ac:dyDescent="0.25">
      <c r="F322" s="4">
        <v>37577</v>
      </c>
      <c r="G322" s="3" t="s">
        <v>26</v>
      </c>
      <c r="H322" t="str">
        <f t="shared" si="11"/>
        <v>Sunday</v>
      </c>
      <c r="I322" t="str">
        <f t="shared" si="10"/>
        <v>11Sunday</v>
      </c>
    </row>
    <row r="323" spans="6:10" x14ac:dyDescent="0.25">
      <c r="F323" s="4">
        <v>37578</v>
      </c>
      <c r="G323" s="3" t="s">
        <v>38</v>
      </c>
      <c r="H323" t="str">
        <f t="shared" si="11"/>
        <v>Monday</v>
      </c>
      <c r="I323" t="str">
        <f t="shared" ref="I323:I366" si="12">MONTH(F323)&amp;H323</f>
        <v>11Monday</v>
      </c>
    </row>
    <row r="324" spans="6:10" x14ac:dyDescent="0.25">
      <c r="F324" s="4">
        <v>37579</v>
      </c>
      <c r="G324" t="s">
        <v>25</v>
      </c>
      <c r="H324" t="str">
        <f t="shared" si="11"/>
        <v>Weekday</v>
      </c>
      <c r="I324" t="str">
        <f t="shared" si="12"/>
        <v>11Weekday</v>
      </c>
    </row>
    <row r="325" spans="6:10" x14ac:dyDescent="0.25">
      <c r="F325" s="4">
        <v>37580</v>
      </c>
      <c r="G325" t="s">
        <v>29</v>
      </c>
      <c r="H325" t="str">
        <f t="shared" si="11"/>
        <v>Weekday</v>
      </c>
      <c r="I325" t="str">
        <f t="shared" si="12"/>
        <v>11Weekday</v>
      </c>
    </row>
    <row r="326" spans="6:10" x14ac:dyDescent="0.25">
      <c r="F326" s="4">
        <v>37581</v>
      </c>
      <c r="G326" t="s">
        <v>32</v>
      </c>
      <c r="H326" t="str">
        <f t="shared" si="11"/>
        <v>Weekday</v>
      </c>
      <c r="I326" t="str">
        <f t="shared" si="12"/>
        <v>11Weekday</v>
      </c>
    </row>
    <row r="327" spans="6:10" x14ac:dyDescent="0.25">
      <c r="F327" s="4">
        <v>37582</v>
      </c>
      <c r="G327" t="s">
        <v>24</v>
      </c>
      <c r="H327" t="str">
        <f t="shared" si="11"/>
        <v>Weekday</v>
      </c>
      <c r="I327" t="str">
        <f t="shared" si="12"/>
        <v>11Weekday</v>
      </c>
    </row>
    <row r="328" spans="6:10" x14ac:dyDescent="0.25">
      <c r="F328" s="4">
        <v>37583</v>
      </c>
      <c r="G328" s="3" t="s">
        <v>28</v>
      </c>
      <c r="H328" t="str">
        <f t="shared" si="11"/>
        <v>Saturday</v>
      </c>
      <c r="I328" t="str">
        <f t="shared" si="12"/>
        <v>11Saturday</v>
      </c>
    </row>
    <row r="329" spans="6:10" x14ac:dyDescent="0.25">
      <c r="F329" s="4">
        <v>37584</v>
      </c>
      <c r="G329" s="3" t="s">
        <v>26</v>
      </c>
      <c r="H329" t="str">
        <f t="shared" si="11"/>
        <v>Sunday</v>
      </c>
      <c r="I329" t="str">
        <f t="shared" si="12"/>
        <v>11Sunday</v>
      </c>
    </row>
    <row r="330" spans="6:10" x14ac:dyDescent="0.25">
      <c r="F330" s="4">
        <v>37585</v>
      </c>
      <c r="G330" s="3" t="s">
        <v>38</v>
      </c>
      <c r="H330" t="str">
        <f t="shared" si="11"/>
        <v>Monday</v>
      </c>
      <c r="I330" t="str">
        <f t="shared" si="12"/>
        <v>11Monday</v>
      </c>
    </row>
    <row r="331" spans="6:10" x14ac:dyDescent="0.25">
      <c r="F331" s="4">
        <v>37586</v>
      </c>
      <c r="G331" t="s">
        <v>25</v>
      </c>
      <c r="H331" t="str">
        <f t="shared" si="11"/>
        <v>Weekday</v>
      </c>
      <c r="I331" t="str">
        <f t="shared" si="12"/>
        <v>11Weekday</v>
      </c>
    </row>
    <row r="332" spans="6:10" x14ac:dyDescent="0.25">
      <c r="F332" s="4">
        <v>37587</v>
      </c>
      <c r="G332" t="s">
        <v>29</v>
      </c>
      <c r="H332" t="str">
        <f t="shared" si="11"/>
        <v>Weekday</v>
      </c>
      <c r="I332" t="str">
        <f t="shared" si="12"/>
        <v>11Weekday</v>
      </c>
    </row>
    <row r="333" spans="6:10" x14ac:dyDescent="0.25">
      <c r="F333" s="4">
        <v>37588</v>
      </c>
      <c r="G333" t="s">
        <v>32</v>
      </c>
      <c r="H333" t="s">
        <v>30</v>
      </c>
      <c r="I333" t="str">
        <f t="shared" si="12"/>
        <v>11sunday</v>
      </c>
      <c r="J333" t="s">
        <v>140</v>
      </c>
    </row>
    <row r="334" spans="6:10" x14ac:dyDescent="0.25">
      <c r="F334" s="4">
        <v>37589</v>
      </c>
      <c r="G334" t="s">
        <v>24</v>
      </c>
      <c r="H334" t="s">
        <v>30</v>
      </c>
      <c r="I334" t="str">
        <f t="shared" si="12"/>
        <v>11sunday</v>
      </c>
      <c r="J334" t="s">
        <v>140</v>
      </c>
    </row>
    <row r="335" spans="6:10" x14ac:dyDescent="0.25">
      <c r="F335" s="4">
        <v>37590</v>
      </c>
      <c r="G335" s="3" t="s">
        <v>28</v>
      </c>
      <c r="H335" t="s">
        <v>30</v>
      </c>
      <c r="I335" t="str">
        <f t="shared" si="12"/>
        <v>11sunday</v>
      </c>
      <c r="J335" t="s">
        <v>140</v>
      </c>
    </row>
    <row r="336" spans="6:10" x14ac:dyDescent="0.25">
      <c r="F336" s="4">
        <v>37591</v>
      </c>
      <c r="G336" s="3" t="s">
        <v>26</v>
      </c>
      <c r="H336" t="str">
        <f t="shared" si="11"/>
        <v>Sunday</v>
      </c>
      <c r="I336" t="str">
        <f t="shared" si="12"/>
        <v>12Sunday</v>
      </c>
    </row>
    <row r="337" spans="6:9" x14ac:dyDescent="0.25">
      <c r="F337" s="4">
        <v>37592</v>
      </c>
      <c r="G337" s="3" t="s">
        <v>38</v>
      </c>
      <c r="H337" t="str">
        <f t="shared" si="11"/>
        <v>Monday</v>
      </c>
      <c r="I337" t="str">
        <f t="shared" si="12"/>
        <v>12Monday</v>
      </c>
    </row>
    <row r="338" spans="6:9" x14ac:dyDescent="0.25">
      <c r="F338" s="4">
        <v>37593</v>
      </c>
      <c r="G338" t="s">
        <v>25</v>
      </c>
      <c r="H338" t="str">
        <f t="shared" si="11"/>
        <v>Weekday</v>
      </c>
      <c r="I338" t="str">
        <f t="shared" si="12"/>
        <v>12Weekday</v>
      </c>
    </row>
    <row r="339" spans="6:9" x14ac:dyDescent="0.25">
      <c r="F339" s="4">
        <v>37594</v>
      </c>
      <c r="G339" t="s">
        <v>29</v>
      </c>
      <c r="H339" t="str">
        <f t="shared" si="11"/>
        <v>Weekday</v>
      </c>
      <c r="I339" t="str">
        <f t="shared" si="12"/>
        <v>12Weekday</v>
      </c>
    </row>
    <row r="340" spans="6:9" x14ac:dyDescent="0.25">
      <c r="F340" s="4">
        <v>37595</v>
      </c>
      <c r="G340" t="s">
        <v>32</v>
      </c>
      <c r="H340" t="str">
        <f t="shared" si="11"/>
        <v>Weekday</v>
      </c>
      <c r="I340" t="str">
        <f t="shared" si="12"/>
        <v>12Weekday</v>
      </c>
    </row>
    <row r="341" spans="6:9" x14ac:dyDescent="0.25">
      <c r="F341" s="4">
        <v>37596</v>
      </c>
      <c r="G341" t="s">
        <v>24</v>
      </c>
      <c r="H341" t="str">
        <f t="shared" si="11"/>
        <v>Weekday</v>
      </c>
      <c r="I341" t="str">
        <f t="shared" si="12"/>
        <v>12Weekday</v>
      </c>
    </row>
    <row r="342" spans="6:9" x14ac:dyDescent="0.25">
      <c r="F342" s="4">
        <v>37597</v>
      </c>
      <c r="G342" s="3" t="s">
        <v>28</v>
      </c>
      <c r="H342" t="str">
        <f t="shared" si="11"/>
        <v>Saturday</v>
      </c>
      <c r="I342" t="str">
        <f t="shared" si="12"/>
        <v>12Saturday</v>
      </c>
    </row>
    <row r="343" spans="6:9" x14ac:dyDescent="0.25">
      <c r="F343" s="4">
        <v>37598</v>
      </c>
      <c r="G343" s="3" t="s">
        <v>26</v>
      </c>
      <c r="H343" t="str">
        <f t="shared" si="11"/>
        <v>Sunday</v>
      </c>
      <c r="I343" t="str">
        <f t="shared" si="12"/>
        <v>12Sunday</v>
      </c>
    </row>
    <row r="344" spans="6:9" x14ac:dyDescent="0.25">
      <c r="F344" s="4">
        <v>37599</v>
      </c>
      <c r="G344" s="3" t="s">
        <v>38</v>
      </c>
      <c r="H344" t="str">
        <f t="shared" si="11"/>
        <v>Monday</v>
      </c>
      <c r="I344" t="str">
        <f t="shared" si="12"/>
        <v>12Monday</v>
      </c>
    </row>
    <row r="345" spans="6:9" x14ac:dyDescent="0.25">
      <c r="F345" s="4">
        <v>37600</v>
      </c>
      <c r="G345" t="s">
        <v>25</v>
      </c>
      <c r="H345" t="str">
        <f t="shared" si="11"/>
        <v>Weekday</v>
      </c>
      <c r="I345" t="str">
        <f t="shared" si="12"/>
        <v>12Weekday</v>
      </c>
    </row>
    <row r="346" spans="6:9" x14ac:dyDescent="0.25">
      <c r="F346" s="4">
        <v>37601</v>
      </c>
      <c r="G346" t="s">
        <v>29</v>
      </c>
      <c r="H346" t="str">
        <f t="shared" si="11"/>
        <v>Weekday</v>
      </c>
      <c r="I346" t="str">
        <f t="shared" si="12"/>
        <v>12Weekday</v>
      </c>
    </row>
    <row r="347" spans="6:9" x14ac:dyDescent="0.25">
      <c r="F347" s="4">
        <v>37602</v>
      </c>
      <c r="G347" t="s">
        <v>32</v>
      </c>
      <c r="H347" t="str">
        <f t="shared" si="11"/>
        <v>Weekday</v>
      </c>
      <c r="I347" t="str">
        <f t="shared" si="12"/>
        <v>12Weekday</v>
      </c>
    </row>
    <row r="348" spans="6:9" x14ac:dyDescent="0.25">
      <c r="F348" s="4">
        <v>37603</v>
      </c>
      <c r="G348" t="s">
        <v>24</v>
      </c>
      <c r="H348" t="str">
        <f t="shared" si="11"/>
        <v>Weekday</v>
      </c>
      <c r="I348" t="str">
        <f t="shared" si="12"/>
        <v>12Weekday</v>
      </c>
    </row>
    <row r="349" spans="6:9" x14ac:dyDescent="0.25">
      <c r="F349" s="4">
        <v>37604</v>
      </c>
      <c r="G349" s="3" t="s">
        <v>28</v>
      </c>
      <c r="H349" t="str">
        <f t="shared" si="11"/>
        <v>Saturday</v>
      </c>
      <c r="I349" t="str">
        <f t="shared" si="12"/>
        <v>12Saturday</v>
      </c>
    </row>
    <row r="350" spans="6:9" x14ac:dyDescent="0.25">
      <c r="F350" s="4">
        <v>37605</v>
      </c>
      <c r="G350" s="3" t="s">
        <v>26</v>
      </c>
      <c r="H350" t="str">
        <f t="shared" si="11"/>
        <v>Sunday</v>
      </c>
      <c r="I350" t="str">
        <f t="shared" si="12"/>
        <v>12Sunday</v>
      </c>
    </row>
    <row r="351" spans="6:9" x14ac:dyDescent="0.25">
      <c r="F351" s="4">
        <v>37606</v>
      </c>
      <c r="G351" s="3" t="s">
        <v>38</v>
      </c>
      <c r="H351" t="str">
        <f t="shared" si="11"/>
        <v>Monday</v>
      </c>
      <c r="I351" t="str">
        <f t="shared" si="12"/>
        <v>12Monday</v>
      </c>
    </row>
    <row r="352" spans="6:9" x14ac:dyDescent="0.25">
      <c r="F352" s="4">
        <v>37607</v>
      </c>
      <c r="G352" t="s">
        <v>25</v>
      </c>
      <c r="H352" t="str">
        <f t="shared" si="11"/>
        <v>Weekday</v>
      </c>
      <c r="I352" t="str">
        <f t="shared" si="12"/>
        <v>12Weekday</v>
      </c>
    </row>
    <row r="353" spans="6:10" x14ac:dyDescent="0.25">
      <c r="F353" s="4">
        <v>37608</v>
      </c>
      <c r="G353" t="s">
        <v>29</v>
      </c>
      <c r="H353" t="str">
        <f t="shared" si="11"/>
        <v>Weekday</v>
      </c>
      <c r="I353" t="str">
        <f t="shared" si="12"/>
        <v>12Weekday</v>
      </c>
    </row>
    <row r="354" spans="6:10" x14ac:dyDescent="0.25">
      <c r="F354" s="4">
        <v>37609</v>
      </c>
      <c r="G354" t="s">
        <v>32</v>
      </c>
      <c r="H354" t="str">
        <f t="shared" ref="H354:H366" si="13">IF(OR(G354="Tuesday",G354="Wednesday",G354="Thursday",G354="Friday"),"Weekday",G354)</f>
        <v>Weekday</v>
      </c>
      <c r="I354" t="str">
        <f t="shared" si="12"/>
        <v>12Weekday</v>
      </c>
    </row>
    <row r="355" spans="6:10" x14ac:dyDescent="0.25">
      <c r="F355" s="4">
        <v>37610</v>
      </c>
      <c r="G355" t="s">
        <v>24</v>
      </c>
      <c r="H355" t="str">
        <f t="shared" si="13"/>
        <v>Weekday</v>
      </c>
      <c r="I355" t="str">
        <f t="shared" si="12"/>
        <v>12Weekday</v>
      </c>
    </row>
    <row r="356" spans="6:10" x14ac:dyDescent="0.25">
      <c r="F356" s="4">
        <v>37611</v>
      </c>
      <c r="G356" s="3" t="s">
        <v>28</v>
      </c>
      <c r="H356" t="str">
        <f t="shared" si="13"/>
        <v>Saturday</v>
      </c>
      <c r="I356" t="str">
        <f t="shared" si="12"/>
        <v>12Saturday</v>
      </c>
    </row>
    <row r="357" spans="6:10" x14ac:dyDescent="0.25">
      <c r="F357" s="4">
        <v>37612</v>
      </c>
      <c r="G357" s="3" t="s">
        <v>26</v>
      </c>
      <c r="H357" t="str">
        <f t="shared" si="13"/>
        <v>Sunday</v>
      </c>
      <c r="I357" t="str">
        <f t="shared" si="12"/>
        <v>12Sunday</v>
      </c>
    </row>
    <row r="358" spans="6:10" x14ac:dyDescent="0.25">
      <c r="F358" s="4">
        <v>37613</v>
      </c>
      <c r="G358" s="3" t="s">
        <v>38</v>
      </c>
      <c r="H358" t="str">
        <f t="shared" si="13"/>
        <v>Monday</v>
      </c>
      <c r="I358" t="str">
        <f t="shared" si="12"/>
        <v>12Monday</v>
      </c>
    </row>
    <row r="359" spans="6:10" x14ac:dyDescent="0.25">
      <c r="F359" s="4">
        <v>37614</v>
      </c>
      <c r="G359" t="s">
        <v>25</v>
      </c>
      <c r="H359" t="s">
        <v>30</v>
      </c>
      <c r="I359" t="str">
        <f t="shared" si="12"/>
        <v>12sunday</v>
      </c>
      <c r="J359" t="s">
        <v>140</v>
      </c>
    </row>
    <row r="360" spans="6:10" x14ac:dyDescent="0.25">
      <c r="F360" s="4">
        <v>37615</v>
      </c>
      <c r="G360" t="s">
        <v>29</v>
      </c>
      <c r="H360" t="s">
        <v>30</v>
      </c>
      <c r="I360" t="str">
        <f t="shared" si="12"/>
        <v>12sunday</v>
      </c>
      <c r="J360" t="s">
        <v>140</v>
      </c>
    </row>
    <row r="361" spans="6:10" x14ac:dyDescent="0.25">
      <c r="F361" s="4">
        <v>37616</v>
      </c>
      <c r="G361" t="s">
        <v>32</v>
      </c>
      <c r="H361" t="s">
        <v>30</v>
      </c>
      <c r="I361" t="str">
        <f t="shared" si="12"/>
        <v>12sunday</v>
      </c>
      <c r="J361" t="s">
        <v>140</v>
      </c>
    </row>
    <row r="362" spans="6:10" x14ac:dyDescent="0.25">
      <c r="F362" s="4">
        <v>37617</v>
      </c>
      <c r="G362" t="s">
        <v>24</v>
      </c>
      <c r="H362" t="str">
        <f t="shared" si="13"/>
        <v>Weekday</v>
      </c>
      <c r="I362" t="str">
        <f t="shared" si="12"/>
        <v>12Weekday</v>
      </c>
    </row>
    <row r="363" spans="6:10" x14ac:dyDescent="0.25">
      <c r="F363" s="4">
        <v>37618</v>
      </c>
      <c r="G363" s="3" t="s">
        <v>28</v>
      </c>
      <c r="H363" t="str">
        <f t="shared" si="13"/>
        <v>Saturday</v>
      </c>
      <c r="I363" t="str">
        <f t="shared" si="12"/>
        <v>12Saturday</v>
      </c>
    </row>
    <row r="364" spans="6:10" x14ac:dyDescent="0.25">
      <c r="F364" s="4">
        <v>37619</v>
      </c>
      <c r="G364" s="3" t="s">
        <v>26</v>
      </c>
      <c r="H364" t="str">
        <f t="shared" si="13"/>
        <v>Sunday</v>
      </c>
      <c r="I364" t="str">
        <f t="shared" si="12"/>
        <v>12Sunday</v>
      </c>
    </row>
    <row r="365" spans="6:10" x14ac:dyDescent="0.25">
      <c r="F365" s="4">
        <v>37620</v>
      </c>
      <c r="G365" s="3" t="s">
        <v>38</v>
      </c>
      <c r="H365" t="str">
        <f t="shared" si="13"/>
        <v>Monday</v>
      </c>
      <c r="I365" t="str">
        <f t="shared" si="12"/>
        <v>12Monday</v>
      </c>
    </row>
    <row r="366" spans="6:10" x14ac:dyDescent="0.25">
      <c r="F366" s="4">
        <v>37621</v>
      </c>
      <c r="G366" t="s">
        <v>25</v>
      </c>
      <c r="H366" t="str">
        <f t="shared" si="13"/>
        <v>Weekday</v>
      </c>
      <c r="I366" t="str">
        <f t="shared" si="12"/>
        <v>12Weekday</v>
      </c>
    </row>
  </sheetData>
  <pageMargins left="0.7" right="0.7" top="0.75" bottom="0.75" header="0.3" footer="0.3"/>
  <pageSetup scale="76" orientation="landscape" r:id="rId1"/>
  <rowBreaks count="1" manualBreakCount="1">
    <brk id="3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7"/>
  <sheetViews>
    <sheetView view="pageBreakPreview" topLeftCell="D195" zoomScale="60" zoomScaleNormal="100" workbookViewId="0">
      <selection activeCell="K248" sqref="K248"/>
    </sheetView>
  </sheetViews>
  <sheetFormatPr defaultRowHeight="15" outlineLevelRow="2" x14ac:dyDescent="0.25"/>
  <cols>
    <col min="1" max="3" width="13.85546875" customWidth="1"/>
    <col min="7" max="7" width="15" customWidth="1"/>
    <col min="8" max="8" width="23.140625" customWidth="1"/>
    <col min="9" max="9" width="9.28515625" bestFit="1" customWidth="1"/>
    <col min="10" max="10" width="13" customWidth="1"/>
    <col min="11" max="11" width="11.140625" bestFit="1" customWidth="1"/>
    <col min="12" max="15" width="9.28515625" bestFit="1" customWidth="1"/>
    <col min="17" max="18" width="9.28515625" bestFit="1" customWidth="1"/>
  </cols>
  <sheetData>
    <row r="1" spans="1:18" x14ac:dyDescent="0.25">
      <c r="A1" s="5" t="s">
        <v>21</v>
      </c>
      <c r="B1" s="5"/>
      <c r="C1" s="5"/>
      <c r="D1" s="5" t="s">
        <v>80</v>
      </c>
      <c r="E1" s="5" t="s">
        <v>81</v>
      </c>
      <c r="F1" s="5" t="s">
        <v>82</v>
      </c>
      <c r="G1" s="5" t="s">
        <v>83</v>
      </c>
      <c r="H1" s="5" t="s">
        <v>84</v>
      </c>
      <c r="I1" s="5" t="s">
        <v>85</v>
      </c>
      <c r="J1" s="5" t="s">
        <v>86</v>
      </c>
      <c r="K1" s="5" t="s">
        <v>87</v>
      </c>
      <c r="L1" s="5" t="s">
        <v>88</v>
      </c>
      <c r="M1" s="5" t="s">
        <v>89</v>
      </c>
      <c r="N1" s="5" t="s">
        <v>90</v>
      </c>
      <c r="O1" s="5" t="s">
        <v>91</v>
      </c>
      <c r="P1" s="5" t="s">
        <v>92</v>
      </c>
      <c r="Q1" s="6" t="s">
        <v>0</v>
      </c>
      <c r="R1" s="6" t="s">
        <v>1</v>
      </c>
    </row>
    <row r="2" spans="1:18" ht="30" outlineLevel="2" x14ac:dyDescent="0.25">
      <c r="A2" s="7" t="s">
        <v>23</v>
      </c>
      <c r="B2" s="3" t="s">
        <v>24</v>
      </c>
      <c r="C2">
        <v>4</v>
      </c>
      <c r="D2" s="7" t="s">
        <v>93</v>
      </c>
      <c r="E2" s="7" t="s">
        <v>94</v>
      </c>
      <c r="F2" s="7" t="s">
        <v>95</v>
      </c>
      <c r="G2" s="7" t="s">
        <v>96</v>
      </c>
      <c r="H2" s="7" t="s">
        <v>97</v>
      </c>
      <c r="I2" s="8">
        <v>11.165579999999999</v>
      </c>
      <c r="J2" s="8">
        <v>10.526639999999999</v>
      </c>
      <c r="K2" s="8">
        <v>6.1405799999999999</v>
      </c>
      <c r="L2" s="8">
        <v>4.0415699999999992</v>
      </c>
      <c r="M2" s="8">
        <v>1.2089599999999998</v>
      </c>
      <c r="N2" s="8">
        <v>1.8158099999999999</v>
      </c>
      <c r="O2" s="8">
        <v>7.6649999999999996E-2</v>
      </c>
      <c r="P2" s="9"/>
      <c r="Q2">
        <f>J2*C2</f>
        <v>42.106559999999995</v>
      </c>
      <c r="R2">
        <f>K2*C2</f>
        <v>24.56232</v>
      </c>
    </row>
    <row r="3" spans="1:18" ht="30" outlineLevel="2" x14ac:dyDescent="0.25">
      <c r="A3" s="7" t="s">
        <v>27</v>
      </c>
      <c r="B3" s="3" t="s">
        <v>28</v>
      </c>
      <c r="C3">
        <v>4</v>
      </c>
      <c r="D3" s="7" t="s">
        <v>93</v>
      </c>
      <c r="E3" s="7" t="s">
        <v>94</v>
      </c>
      <c r="F3" s="7" t="s">
        <v>95</v>
      </c>
      <c r="G3" s="7" t="s">
        <v>96</v>
      </c>
      <c r="H3" s="7" t="s">
        <v>97</v>
      </c>
      <c r="I3" s="8">
        <v>11.165579999999999</v>
      </c>
      <c r="J3" s="8">
        <v>10.526639999999999</v>
      </c>
      <c r="K3" s="8">
        <v>6.1405799999999999</v>
      </c>
      <c r="L3" s="8">
        <v>4.0415699999999992</v>
      </c>
      <c r="M3" s="8">
        <v>1.2089599999999998</v>
      </c>
      <c r="N3" s="8">
        <v>1.8158099999999999</v>
      </c>
      <c r="O3" s="8">
        <v>7.6649999999999996E-2</v>
      </c>
      <c r="P3" s="9"/>
      <c r="Q3">
        <f t="shared" ref="Q3:Q49" si="0">J3*C3</f>
        <v>42.106559999999995</v>
      </c>
      <c r="R3">
        <f t="shared" ref="R3:R49" si="1">K3*C3</f>
        <v>24.56232</v>
      </c>
    </row>
    <row r="4" spans="1:18" ht="30" outlineLevel="2" x14ac:dyDescent="0.25">
      <c r="A4" s="7" t="s">
        <v>31</v>
      </c>
      <c r="B4" s="3" t="s">
        <v>26</v>
      </c>
      <c r="C4">
        <v>6</v>
      </c>
      <c r="D4" s="7" t="s">
        <v>93</v>
      </c>
      <c r="E4" s="7" t="s">
        <v>94</v>
      </c>
      <c r="F4" s="7" t="s">
        <v>95</v>
      </c>
      <c r="G4" s="7" t="s">
        <v>96</v>
      </c>
      <c r="H4" s="7" t="s">
        <v>97</v>
      </c>
      <c r="I4" s="8">
        <v>11.165579999999999</v>
      </c>
      <c r="J4" s="8">
        <v>10.526639999999999</v>
      </c>
      <c r="K4" s="8">
        <v>6.1405799999999999</v>
      </c>
      <c r="L4" s="8">
        <v>4.0415699999999992</v>
      </c>
      <c r="M4" s="8">
        <v>1.2089599999999998</v>
      </c>
      <c r="N4" s="8">
        <v>1.8158099999999999</v>
      </c>
      <c r="O4" s="8">
        <v>7.6649999999999996E-2</v>
      </c>
      <c r="P4" s="9"/>
      <c r="Q4">
        <f t="shared" si="0"/>
        <v>63.159839999999988</v>
      </c>
      <c r="R4">
        <f t="shared" si="1"/>
        <v>36.84348</v>
      </c>
    </row>
    <row r="5" spans="1:18" ht="30" outlineLevel="2" x14ac:dyDescent="0.25">
      <c r="A5" s="7" t="s">
        <v>33</v>
      </c>
      <c r="B5" s="3" t="s">
        <v>34</v>
      </c>
      <c r="C5">
        <v>17</v>
      </c>
      <c r="D5" s="7" t="s">
        <v>93</v>
      </c>
      <c r="E5" s="7" t="s">
        <v>94</v>
      </c>
      <c r="F5" s="7" t="s">
        <v>95</v>
      </c>
      <c r="G5" s="7" t="s">
        <v>96</v>
      </c>
      <c r="H5" s="7" t="s">
        <v>97</v>
      </c>
      <c r="I5" s="8">
        <v>11.165579999999999</v>
      </c>
      <c r="J5" s="8">
        <v>10.526639999999999</v>
      </c>
      <c r="K5" s="8">
        <v>6.1405799999999999</v>
      </c>
      <c r="L5" s="8">
        <v>4.0415699999999992</v>
      </c>
      <c r="M5" s="8">
        <v>1.2089599999999998</v>
      </c>
      <c r="N5" s="8">
        <v>1.8158099999999999</v>
      </c>
      <c r="O5" s="8">
        <v>7.6649999999999996E-2</v>
      </c>
      <c r="P5" s="9"/>
      <c r="Q5">
        <f t="shared" si="0"/>
        <v>178.95287999999996</v>
      </c>
      <c r="R5">
        <f t="shared" si="1"/>
        <v>104.38986</v>
      </c>
    </row>
    <row r="6" spans="1:18" ht="30" outlineLevel="2" x14ac:dyDescent="0.25">
      <c r="A6" s="7" t="s">
        <v>35</v>
      </c>
      <c r="B6" s="3" t="s">
        <v>28</v>
      </c>
      <c r="C6">
        <v>4</v>
      </c>
      <c r="D6" s="7" t="s">
        <v>93</v>
      </c>
      <c r="E6" s="7" t="s">
        <v>94</v>
      </c>
      <c r="F6" s="7" t="s">
        <v>95</v>
      </c>
      <c r="G6" s="7" t="s">
        <v>96</v>
      </c>
      <c r="H6" s="7" t="s">
        <v>97</v>
      </c>
      <c r="I6" s="8">
        <v>11.165579999999999</v>
      </c>
      <c r="J6" s="8">
        <v>10.526639999999999</v>
      </c>
      <c r="K6" s="8">
        <v>6.1405799999999999</v>
      </c>
      <c r="L6" s="8">
        <v>4.0415699999999992</v>
      </c>
      <c r="M6" s="8">
        <v>1.2089599999999998</v>
      </c>
      <c r="N6" s="8">
        <v>1.8158099999999999</v>
      </c>
      <c r="O6" s="8">
        <v>7.6649999999999996E-2</v>
      </c>
      <c r="P6" s="9"/>
      <c r="Q6">
        <f t="shared" si="0"/>
        <v>42.106559999999995</v>
      </c>
      <c r="R6">
        <f t="shared" si="1"/>
        <v>24.56232</v>
      </c>
    </row>
    <row r="7" spans="1:18" ht="30" outlineLevel="2" x14ac:dyDescent="0.25">
      <c r="A7" s="7" t="s">
        <v>36</v>
      </c>
      <c r="B7" s="3" t="s">
        <v>26</v>
      </c>
      <c r="C7">
        <v>4</v>
      </c>
      <c r="D7" s="7" t="s">
        <v>93</v>
      </c>
      <c r="E7" s="7" t="s">
        <v>94</v>
      </c>
      <c r="F7" s="7" t="s">
        <v>95</v>
      </c>
      <c r="G7" s="7" t="s">
        <v>96</v>
      </c>
      <c r="H7" s="7" t="s">
        <v>97</v>
      </c>
      <c r="I7" s="8">
        <v>11.165579999999999</v>
      </c>
      <c r="J7" s="8">
        <v>10.526639999999999</v>
      </c>
      <c r="K7" s="8">
        <v>6.1405799999999999</v>
      </c>
      <c r="L7" s="8">
        <v>4.0415699999999992</v>
      </c>
      <c r="M7" s="8">
        <v>1.2089599999999998</v>
      </c>
      <c r="N7" s="8">
        <v>1.8158099999999999</v>
      </c>
      <c r="O7" s="8">
        <v>7.6649999999999996E-2</v>
      </c>
      <c r="P7" s="9"/>
      <c r="Q7">
        <f t="shared" si="0"/>
        <v>42.106559999999995</v>
      </c>
      <c r="R7">
        <f t="shared" si="1"/>
        <v>24.56232</v>
      </c>
    </row>
    <row r="8" spans="1:18" ht="30" outlineLevel="2" x14ac:dyDescent="0.25">
      <c r="A8" s="7" t="s">
        <v>37</v>
      </c>
      <c r="B8" s="3" t="s">
        <v>38</v>
      </c>
      <c r="C8">
        <v>4</v>
      </c>
      <c r="D8" s="7" t="s">
        <v>93</v>
      </c>
      <c r="E8" s="7" t="s">
        <v>94</v>
      </c>
      <c r="F8" s="7" t="s">
        <v>95</v>
      </c>
      <c r="G8" s="7" t="s">
        <v>96</v>
      </c>
      <c r="H8" s="7" t="s">
        <v>97</v>
      </c>
      <c r="I8" s="8">
        <v>11.165579999999999</v>
      </c>
      <c r="J8" s="8">
        <v>10.526639999999999</v>
      </c>
      <c r="K8" s="8">
        <v>6.1405799999999999</v>
      </c>
      <c r="L8" s="8">
        <v>4.0415699999999992</v>
      </c>
      <c r="M8" s="8">
        <v>1.2089599999999998</v>
      </c>
      <c r="N8" s="8">
        <v>1.8158099999999999</v>
      </c>
      <c r="O8" s="8">
        <v>7.6649999999999996E-2</v>
      </c>
      <c r="P8" s="9"/>
      <c r="Q8">
        <f t="shared" si="0"/>
        <v>42.106559999999995</v>
      </c>
      <c r="R8">
        <f t="shared" si="1"/>
        <v>24.56232</v>
      </c>
    </row>
    <row r="9" spans="1:18" ht="30" outlineLevel="2" x14ac:dyDescent="0.25">
      <c r="A9" s="7" t="s">
        <v>39</v>
      </c>
      <c r="B9" s="3" t="s">
        <v>34</v>
      </c>
      <c r="C9">
        <v>16</v>
      </c>
      <c r="D9" s="7" t="s">
        <v>93</v>
      </c>
      <c r="E9" s="7" t="s">
        <v>94</v>
      </c>
      <c r="F9" s="7" t="s">
        <v>95</v>
      </c>
      <c r="G9" s="7" t="s">
        <v>96</v>
      </c>
      <c r="H9" s="7" t="s">
        <v>97</v>
      </c>
      <c r="I9" s="8">
        <v>11.165579999999999</v>
      </c>
      <c r="J9" s="8">
        <v>10.526639999999999</v>
      </c>
      <c r="K9" s="8">
        <v>6.1405799999999999</v>
      </c>
      <c r="L9" s="8">
        <v>4.0415699999999992</v>
      </c>
      <c r="M9" s="8">
        <v>1.2089599999999998</v>
      </c>
      <c r="N9" s="8">
        <v>1.8158099999999999</v>
      </c>
      <c r="O9" s="8">
        <v>7.6649999999999996E-2</v>
      </c>
      <c r="P9" s="9"/>
      <c r="Q9">
        <f t="shared" si="0"/>
        <v>168.42623999999998</v>
      </c>
      <c r="R9">
        <f t="shared" si="1"/>
        <v>98.249279999999999</v>
      </c>
    </row>
    <row r="10" spans="1:18" ht="30" outlineLevel="2" x14ac:dyDescent="0.25">
      <c r="A10" s="7" t="s">
        <v>40</v>
      </c>
      <c r="B10" s="3" t="s">
        <v>28</v>
      </c>
      <c r="C10">
        <v>4</v>
      </c>
      <c r="D10" s="7" t="s">
        <v>93</v>
      </c>
      <c r="E10" s="7" t="s">
        <v>94</v>
      </c>
      <c r="F10" s="7" t="s">
        <v>95</v>
      </c>
      <c r="G10" s="7" t="s">
        <v>96</v>
      </c>
      <c r="H10" s="7" t="s">
        <v>97</v>
      </c>
      <c r="I10" s="8">
        <v>11.163839999999999</v>
      </c>
      <c r="J10" s="8">
        <v>10.518109999999998</v>
      </c>
      <c r="K10" s="8">
        <v>6.1405699999999994</v>
      </c>
      <c r="L10" s="8">
        <v>4.0767399999999991</v>
      </c>
      <c r="M10" s="8">
        <v>1.20895</v>
      </c>
      <c r="N10" s="8">
        <v>1.8157999999999999</v>
      </c>
      <c r="O10" s="8">
        <v>7.6649999999999996E-2</v>
      </c>
      <c r="P10" s="9"/>
      <c r="Q10">
        <f t="shared" si="0"/>
        <v>42.072439999999993</v>
      </c>
      <c r="R10">
        <f t="shared" si="1"/>
        <v>24.562279999999998</v>
      </c>
    </row>
    <row r="11" spans="1:18" ht="30" outlineLevel="2" x14ac:dyDescent="0.25">
      <c r="A11" s="7" t="s">
        <v>41</v>
      </c>
      <c r="B11" s="3" t="s">
        <v>26</v>
      </c>
      <c r="C11">
        <v>7</v>
      </c>
      <c r="D11" s="7" t="s">
        <v>93</v>
      </c>
      <c r="E11" s="7" t="s">
        <v>94</v>
      </c>
      <c r="F11" s="7" t="s">
        <v>95</v>
      </c>
      <c r="G11" s="7" t="s">
        <v>96</v>
      </c>
      <c r="H11" s="7" t="s">
        <v>97</v>
      </c>
      <c r="I11" s="8">
        <v>11.163839999999999</v>
      </c>
      <c r="J11" s="8">
        <v>10.518109999999998</v>
      </c>
      <c r="K11" s="8">
        <v>6.1405699999999994</v>
      </c>
      <c r="L11" s="8">
        <v>4.0767399999999991</v>
      </c>
      <c r="M11" s="8">
        <v>1.20895</v>
      </c>
      <c r="N11" s="8">
        <v>1.8157999999999999</v>
      </c>
      <c r="O11" s="8">
        <v>7.6649999999999996E-2</v>
      </c>
      <c r="P11" s="9"/>
      <c r="Q11">
        <f t="shared" si="0"/>
        <v>73.626769999999993</v>
      </c>
      <c r="R11">
        <f t="shared" si="1"/>
        <v>42.983989999999999</v>
      </c>
    </row>
    <row r="12" spans="1:18" ht="30" outlineLevel="2" x14ac:dyDescent="0.25">
      <c r="A12" s="7" t="s">
        <v>42</v>
      </c>
      <c r="B12" s="3" t="s">
        <v>38</v>
      </c>
      <c r="C12">
        <v>4</v>
      </c>
      <c r="D12" s="7" t="s">
        <v>93</v>
      </c>
      <c r="E12" s="7" t="s">
        <v>94</v>
      </c>
      <c r="F12" s="7" t="s">
        <v>95</v>
      </c>
      <c r="G12" s="7" t="s">
        <v>96</v>
      </c>
      <c r="H12" s="7" t="s">
        <v>97</v>
      </c>
      <c r="I12" s="8">
        <v>11.163839999999999</v>
      </c>
      <c r="J12" s="8">
        <v>10.518109999999998</v>
      </c>
      <c r="K12" s="8">
        <v>6.1405699999999994</v>
      </c>
      <c r="L12" s="8">
        <v>4.0767399999999991</v>
      </c>
      <c r="M12" s="8">
        <v>1.20895</v>
      </c>
      <c r="N12" s="8">
        <v>1.8157999999999999</v>
      </c>
      <c r="O12" s="8">
        <v>7.6649999999999996E-2</v>
      </c>
      <c r="P12" s="9"/>
      <c r="Q12">
        <f t="shared" si="0"/>
        <v>42.072439999999993</v>
      </c>
      <c r="R12">
        <f t="shared" si="1"/>
        <v>24.562279999999998</v>
      </c>
    </row>
    <row r="13" spans="1:18" ht="30" outlineLevel="2" x14ac:dyDescent="0.25">
      <c r="A13" s="7" t="s">
        <v>43</v>
      </c>
      <c r="B13" s="3" t="s">
        <v>34</v>
      </c>
      <c r="C13">
        <v>16</v>
      </c>
      <c r="D13" s="7" t="s">
        <v>93</v>
      </c>
      <c r="E13" s="7" t="s">
        <v>94</v>
      </c>
      <c r="F13" s="7" t="s">
        <v>95</v>
      </c>
      <c r="G13" s="7" t="s">
        <v>96</v>
      </c>
      <c r="H13" s="7" t="s">
        <v>97</v>
      </c>
      <c r="I13" s="8">
        <v>11.163839999999999</v>
      </c>
      <c r="J13" s="8">
        <v>10.518109999999998</v>
      </c>
      <c r="K13" s="8">
        <v>6.1405699999999994</v>
      </c>
      <c r="L13" s="8">
        <v>4.0767399999999991</v>
      </c>
      <c r="M13" s="8">
        <v>1.20895</v>
      </c>
      <c r="N13" s="8">
        <v>1.8157999999999999</v>
      </c>
      <c r="O13" s="8">
        <v>7.6649999999999996E-2</v>
      </c>
      <c r="P13" s="9"/>
      <c r="Q13">
        <f t="shared" si="0"/>
        <v>168.28975999999997</v>
      </c>
      <c r="R13">
        <f t="shared" si="1"/>
        <v>98.249119999999991</v>
      </c>
    </row>
    <row r="14" spans="1:18" ht="30" outlineLevel="2" x14ac:dyDescent="0.25">
      <c r="A14" s="7" t="s">
        <v>44</v>
      </c>
      <c r="B14" s="3" t="s">
        <v>34</v>
      </c>
      <c r="C14">
        <v>17</v>
      </c>
      <c r="D14" s="7" t="s">
        <v>93</v>
      </c>
      <c r="E14" s="7" t="s">
        <v>94</v>
      </c>
      <c r="F14" s="7" t="s">
        <v>95</v>
      </c>
      <c r="G14" s="7" t="s">
        <v>96</v>
      </c>
      <c r="H14" s="7" t="s">
        <v>97</v>
      </c>
      <c r="I14" s="8">
        <v>11.163839999999999</v>
      </c>
      <c r="J14" s="8">
        <v>10.518109999999998</v>
      </c>
      <c r="K14" s="8">
        <v>6.1405699999999994</v>
      </c>
      <c r="L14" s="8">
        <v>4.0767399999999991</v>
      </c>
      <c r="M14" s="8">
        <v>1.20895</v>
      </c>
      <c r="N14" s="8">
        <v>1.8157999999999999</v>
      </c>
      <c r="O14" s="8">
        <v>7.6649999999999996E-2</v>
      </c>
      <c r="P14" s="9"/>
      <c r="Q14">
        <f t="shared" si="0"/>
        <v>178.80786999999998</v>
      </c>
      <c r="R14">
        <f t="shared" si="1"/>
        <v>104.38968999999999</v>
      </c>
    </row>
    <row r="15" spans="1:18" ht="30" outlineLevel="2" x14ac:dyDescent="0.25">
      <c r="A15" s="7" t="s">
        <v>45</v>
      </c>
      <c r="B15" s="3" t="s">
        <v>28</v>
      </c>
      <c r="C15">
        <v>4</v>
      </c>
      <c r="D15" s="7" t="s">
        <v>93</v>
      </c>
      <c r="E15" s="7" t="s">
        <v>94</v>
      </c>
      <c r="F15" s="7" t="s">
        <v>95</v>
      </c>
      <c r="G15" s="7" t="s">
        <v>96</v>
      </c>
      <c r="H15" s="7" t="s">
        <v>97</v>
      </c>
      <c r="I15" s="8">
        <v>11.163839999999999</v>
      </c>
      <c r="J15" s="8">
        <v>10.518109999999998</v>
      </c>
      <c r="K15" s="8">
        <v>6.1405699999999994</v>
      </c>
      <c r="L15" s="8">
        <v>4.0767399999999991</v>
      </c>
      <c r="M15" s="8">
        <v>1.20895</v>
      </c>
      <c r="N15" s="8">
        <v>1.8157999999999999</v>
      </c>
      <c r="O15" s="8">
        <v>7.6649999999999996E-2</v>
      </c>
      <c r="P15" s="9"/>
      <c r="Q15">
        <f t="shared" si="0"/>
        <v>42.072439999999993</v>
      </c>
      <c r="R15">
        <f t="shared" si="1"/>
        <v>24.562279999999998</v>
      </c>
    </row>
    <row r="16" spans="1:18" ht="30" outlineLevel="2" x14ac:dyDescent="0.25">
      <c r="A16" s="7" t="s">
        <v>46</v>
      </c>
      <c r="B16" s="3" t="s">
        <v>26</v>
      </c>
      <c r="C16">
        <v>4</v>
      </c>
      <c r="D16" s="7" t="s">
        <v>93</v>
      </c>
      <c r="E16" s="7" t="s">
        <v>94</v>
      </c>
      <c r="F16" s="7" t="s">
        <v>95</v>
      </c>
      <c r="G16" s="7" t="s">
        <v>96</v>
      </c>
      <c r="H16" s="7" t="s">
        <v>97</v>
      </c>
      <c r="I16" s="8">
        <v>11.163839999999999</v>
      </c>
      <c r="J16" s="8">
        <v>10.518109999999998</v>
      </c>
      <c r="K16" s="8">
        <v>6.1405699999999994</v>
      </c>
      <c r="L16" s="8">
        <v>4.0767399999999991</v>
      </c>
      <c r="M16" s="8">
        <v>1.20895</v>
      </c>
      <c r="N16" s="8">
        <v>1.8157999999999999</v>
      </c>
      <c r="O16" s="8">
        <v>7.6649999999999996E-2</v>
      </c>
      <c r="P16" s="9"/>
      <c r="Q16">
        <f t="shared" si="0"/>
        <v>42.072439999999993</v>
      </c>
      <c r="R16">
        <f t="shared" si="1"/>
        <v>24.562279999999998</v>
      </c>
    </row>
    <row r="17" spans="1:18" ht="30" outlineLevel="2" x14ac:dyDescent="0.25">
      <c r="A17" s="7" t="s">
        <v>47</v>
      </c>
      <c r="B17" s="3" t="s">
        <v>38</v>
      </c>
      <c r="C17">
        <v>5</v>
      </c>
      <c r="D17" s="7" t="s">
        <v>93</v>
      </c>
      <c r="E17" s="7" t="s">
        <v>94</v>
      </c>
      <c r="F17" s="7" t="s">
        <v>95</v>
      </c>
      <c r="G17" s="7" t="s">
        <v>96</v>
      </c>
      <c r="H17" s="7" t="s">
        <v>97</v>
      </c>
      <c r="I17" s="8">
        <v>11.163839999999999</v>
      </c>
      <c r="J17" s="8">
        <v>10.518109999999998</v>
      </c>
      <c r="K17" s="8">
        <v>6.1405699999999994</v>
      </c>
      <c r="L17" s="8">
        <v>4.0767399999999991</v>
      </c>
      <c r="M17" s="8">
        <v>1.20895</v>
      </c>
      <c r="N17" s="8">
        <v>1.8157999999999999</v>
      </c>
      <c r="O17" s="8">
        <v>7.6649999999999996E-2</v>
      </c>
      <c r="P17" s="9"/>
      <c r="Q17">
        <f t="shared" si="0"/>
        <v>52.590549999999993</v>
      </c>
      <c r="R17">
        <f t="shared" si="1"/>
        <v>30.702849999999998</v>
      </c>
    </row>
    <row r="18" spans="1:18" ht="30" outlineLevel="2" x14ac:dyDescent="0.25">
      <c r="A18" s="7" t="s">
        <v>48</v>
      </c>
      <c r="B18" s="3" t="s">
        <v>28</v>
      </c>
      <c r="C18">
        <v>4</v>
      </c>
      <c r="D18" s="7" t="s">
        <v>93</v>
      </c>
      <c r="E18" s="7" t="s">
        <v>94</v>
      </c>
      <c r="F18" s="7" t="s">
        <v>95</v>
      </c>
      <c r="G18" s="7" t="s">
        <v>96</v>
      </c>
      <c r="H18" s="7" t="s">
        <v>97</v>
      </c>
      <c r="I18" s="8">
        <v>11.163839999999999</v>
      </c>
      <c r="J18" s="8">
        <v>10.518109999999998</v>
      </c>
      <c r="K18" s="8">
        <v>6.1405699999999994</v>
      </c>
      <c r="L18" s="8">
        <v>4.0767399999999991</v>
      </c>
      <c r="M18" s="8">
        <v>1.20895</v>
      </c>
      <c r="N18" s="8">
        <v>1.8157999999999999</v>
      </c>
      <c r="O18" s="8">
        <v>7.6649999999999996E-2</v>
      </c>
      <c r="P18" s="9"/>
      <c r="Q18">
        <f t="shared" si="0"/>
        <v>42.072439999999993</v>
      </c>
      <c r="R18">
        <f t="shared" si="1"/>
        <v>24.562279999999998</v>
      </c>
    </row>
    <row r="19" spans="1:18" ht="30" outlineLevel="2" x14ac:dyDescent="0.25">
      <c r="A19" s="7" t="s">
        <v>49</v>
      </c>
      <c r="B19" s="3" t="s">
        <v>26</v>
      </c>
      <c r="C19">
        <v>6</v>
      </c>
      <c r="D19" s="7" t="s">
        <v>93</v>
      </c>
      <c r="E19" s="7" t="s">
        <v>94</v>
      </c>
      <c r="F19" s="7" t="s">
        <v>95</v>
      </c>
      <c r="G19" s="7" t="s">
        <v>96</v>
      </c>
      <c r="H19" s="7" t="s">
        <v>97</v>
      </c>
      <c r="I19" s="8">
        <v>11.163839999999999</v>
      </c>
      <c r="J19" s="8">
        <v>10.518109999999998</v>
      </c>
      <c r="K19" s="8">
        <v>6.1405699999999994</v>
      </c>
      <c r="L19" s="8">
        <v>4.0767399999999991</v>
      </c>
      <c r="M19" s="8">
        <v>1.20895</v>
      </c>
      <c r="N19" s="8">
        <v>1.8157999999999999</v>
      </c>
      <c r="O19" s="8">
        <v>7.6649999999999996E-2</v>
      </c>
      <c r="P19" s="9"/>
      <c r="Q19">
        <f t="shared" si="0"/>
        <v>63.108659999999986</v>
      </c>
      <c r="R19">
        <f t="shared" si="1"/>
        <v>36.843419999999995</v>
      </c>
    </row>
    <row r="20" spans="1:18" ht="30" outlineLevel="2" x14ac:dyDescent="0.25">
      <c r="A20" s="7" t="s">
        <v>50</v>
      </c>
      <c r="B20" s="3" t="s">
        <v>38</v>
      </c>
      <c r="C20">
        <v>3</v>
      </c>
      <c r="D20" s="7" t="s">
        <v>93</v>
      </c>
      <c r="E20" s="7" t="s">
        <v>94</v>
      </c>
      <c r="F20" s="7" t="s">
        <v>95</v>
      </c>
      <c r="G20" s="7" t="s">
        <v>96</v>
      </c>
      <c r="H20" s="7" t="s">
        <v>97</v>
      </c>
      <c r="I20" s="8">
        <v>11.163839999999999</v>
      </c>
      <c r="J20" s="8">
        <v>10.518109999999998</v>
      </c>
      <c r="K20" s="8">
        <v>6.1405699999999994</v>
      </c>
      <c r="L20" s="8">
        <v>4.0767399999999991</v>
      </c>
      <c r="M20" s="8">
        <v>1.20895</v>
      </c>
      <c r="N20" s="8">
        <v>1.8157999999999999</v>
      </c>
      <c r="O20" s="8">
        <v>7.6649999999999996E-2</v>
      </c>
      <c r="P20" s="9"/>
      <c r="Q20">
        <f t="shared" si="0"/>
        <v>31.554329999999993</v>
      </c>
      <c r="R20">
        <f t="shared" si="1"/>
        <v>18.421709999999997</v>
      </c>
    </row>
    <row r="21" spans="1:18" ht="30" outlineLevel="2" x14ac:dyDescent="0.25">
      <c r="A21" s="7" t="s">
        <v>51</v>
      </c>
      <c r="B21" s="3" t="s">
        <v>34</v>
      </c>
      <c r="C21">
        <v>18</v>
      </c>
      <c r="D21" s="7" t="s">
        <v>93</v>
      </c>
      <c r="E21" s="7" t="s">
        <v>94</v>
      </c>
      <c r="F21" s="7" t="s">
        <v>95</v>
      </c>
      <c r="G21" s="7" t="s">
        <v>96</v>
      </c>
      <c r="H21" s="7" t="s">
        <v>97</v>
      </c>
      <c r="I21" s="8">
        <v>11.163839999999999</v>
      </c>
      <c r="J21" s="8">
        <v>10.518109999999998</v>
      </c>
      <c r="K21" s="8">
        <v>6.1405699999999994</v>
      </c>
      <c r="L21" s="8">
        <v>4.0767399999999991</v>
      </c>
      <c r="M21" s="8">
        <v>1.20895</v>
      </c>
      <c r="N21" s="8">
        <v>1.8157999999999999</v>
      </c>
      <c r="O21" s="8">
        <v>7.6649999999999996E-2</v>
      </c>
      <c r="P21" s="9"/>
      <c r="Q21">
        <f t="shared" si="0"/>
        <v>189.32597999999996</v>
      </c>
      <c r="R21">
        <f t="shared" si="1"/>
        <v>110.53025999999998</v>
      </c>
    </row>
    <row r="22" spans="1:18" ht="30" outlineLevel="2" x14ac:dyDescent="0.25">
      <c r="A22" s="7" t="s">
        <v>52</v>
      </c>
      <c r="B22" s="3" t="s">
        <v>38</v>
      </c>
      <c r="C22">
        <v>4</v>
      </c>
      <c r="D22" s="7" t="s">
        <v>93</v>
      </c>
      <c r="E22" s="7" t="s">
        <v>94</v>
      </c>
      <c r="F22" s="7" t="s">
        <v>95</v>
      </c>
      <c r="G22" s="7" t="s">
        <v>96</v>
      </c>
      <c r="H22" s="7" t="s">
        <v>97</v>
      </c>
      <c r="I22" s="8">
        <v>11.163829999999999</v>
      </c>
      <c r="J22" s="8">
        <v>10.51789</v>
      </c>
      <c r="K22" s="8">
        <v>6.1405699999999994</v>
      </c>
      <c r="L22" s="8">
        <v>4.0141899999999993</v>
      </c>
      <c r="M22" s="8">
        <v>1.20895</v>
      </c>
      <c r="N22" s="8">
        <v>1.8157999999999999</v>
      </c>
      <c r="O22" s="8">
        <v>7.6649999999999996E-2</v>
      </c>
      <c r="P22" s="9"/>
      <c r="Q22">
        <f t="shared" si="0"/>
        <v>42.071559999999998</v>
      </c>
      <c r="R22">
        <f t="shared" si="1"/>
        <v>24.562279999999998</v>
      </c>
    </row>
    <row r="23" spans="1:18" ht="30" outlineLevel="2" x14ac:dyDescent="0.25">
      <c r="A23" s="7" t="s">
        <v>53</v>
      </c>
      <c r="B23" s="3" t="s">
        <v>34</v>
      </c>
      <c r="C23">
        <v>16</v>
      </c>
      <c r="D23" s="7" t="s">
        <v>93</v>
      </c>
      <c r="E23" s="7" t="s">
        <v>94</v>
      </c>
      <c r="F23" s="7" t="s">
        <v>95</v>
      </c>
      <c r="G23" s="7" t="s">
        <v>96</v>
      </c>
      <c r="H23" s="7" t="s">
        <v>97</v>
      </c>
      <c r="I23" s="8">
        <v>11.163829999999999</v>
      </c>
      <c r="J23" s="8">
        <v>10.51789</v>
      </c>
      <c r="K23" s="8">
        <v>6.1405699999999994</v>
      </c>
      <c r="L23" s="8">
        <v>4.0141899999999993</v>
      </c>
      <c r="M23" s="8">
        <v>1.20895</v>
      </c>
      <c r="N23" s="8">
        <v>1.8157999999999999</v>
      </c>
      <c r="O23" s="8">
        <v>7.6649999999999996E-2</v>
      </c>
      <c r="P23" s="9"/>
      <c r="Q23">
        <f t="shared" si="0"/>
        <v>168.28623999999999</v>
      </c>
      <c r="R23">
        <f t="shared" si="1"/>
        <v>98.249119999999991</v>
      </c>
    </row>
    <row r="24" spans="1:18" ht="30" outlineLevel="2" x14ac:dyDescent="0.25">
      <c r="A24" s="7" t="s">
        <v>54</v>
      </c>
      <c r="B24" s="3" t="s">
        <v>28</v>
      </c>
      <c r="C24">
        <v>5</v>
      </c>
      <c r="D24" s="7" t="s">
        <v>93</v>
      </c>
      <c r="E24" s="7" t="s">
        <v>94</v>
      </c>
      <c r="F24" s="7" t="s">
        <v>95</v>
      </c>
      <c r="G24" s="7" t="s">
        <v>96</v>
      </c>
      <c r="H24" s="7" t="s">
        <v>97</v>
      </c>
      <c r="I24" s="8">
        <v>11.163829999999999</v>
      </c>
      <c r="J24" s="8">
        <v>10.51789</v>
      </c>
      <c r="K24" s="8">
        <v>6.1405699999999994</v>
      </c>
      <c r="L24" s="8">
        <v>4.0141899999999993</v>
      </c>
      <c r="M24" s="8">
        <v>1.20895</v>
      </c>
      <c r="N24" s="8">
        <v>1.8157999999999999</v>
      </c>
      <c r="O24" s="8">
        <v>7.6649999999999996E-2</v>
      </c>
      <c r="P24" s="9"/>
      <c r="Q24">
        <f t="shared" si="0"/>
        <v>52.589449999999999</v>
      </c>
      <c r="R24">
        <f t="shared" si="1"/>
        <v>30.702849999999998</v>
      </c>
    </row>
    <row r="25" spans="1:18" ht="30" outlineLevel="2" x14ac:dyDescent="0.25">
      <c r="A25" s="7" t="s">
        <v>55</v>
      </c>
      <c r="B25" s="3" t="s">
        <v>26</v>
      </c>
      <c r="C25">
        <v>5</v>
      </c>
      <c r="D25" s="7" t="s">
        <v>93</v>
      </c>
      <c r="E25" s="7" t="s">
        <v>94</v>
      </c>
      <c r="F25" s="7" t="s">
        <v>95</v>
      </c>
      <c r="G25" s="7" t="s">
        <v>96</v>
      </c>
      <c r="H25" s="7" t="s">
        <v>97</v>
      </c>
      <c r="I25" s="8">
        <v>11.163829999999999</v>
      </c>
      <c r="J25" s="8">
        <v>10.51789</v>
      </c>
      <c r="K25" s="8">
        <v>6.1405699999999994</v>
      </c>
      <c r="L25" s="8">
        <v>4.0141899999999993</v>
      </c>
      <c r="M25" s="8">
        <v>1.20895</v>
      </c>
      <c r="N25" s="8">
        <v>1.8157999999999999</v>
      </c>
      <c r="O25" s="8">
        <v>7.6649999999999996E-2</v>
      </c>
      <c r="P25" s="9"/>
      <c r="Q25">
        <f t="shared" si="0"/>
        <v>52.589449999999999</v>
      </c>
      <c r="R25">
        <f t="shared" si="1"/>
        <v>30.702849999999998</v>
      </c>
    </row>
    <row r="26" spans="1:18" ht="30" outlineLevel="2" x14ac:dyDescent="0.25">
      <c r="A26" s="7" t="s">
        <v>56</v>
      </c>
      <c r="B26" s="3" t="s">
        <v>34</v>
      </c>
      <c r="C26">
        <v>16</v>
      </c>
      <c r="D26" s="7" t="s">
        <v>93</v>
      </c>
      <c r="E26" s="7" t="s">
        <v>94</v>
      </c>
      <c r="F26" s="7" t="s">
        <v>95</v>
      </c>
      <c r="G26" s="7" t="s">
        <v>96</v>
      </c>
      <c r="H26" s="7" t="s">
        <v>97</v>
      </c>
      <c r="I26" s="8">
        <v>11.163829999999999</v>
      </c>
      <c r="J26" s="8">
        <v>10.51789</v>
      </c>
      <c r="K26" s="8">
        <v>6.1405699999999994</v>
      </c>
      <c r="L26" s="8">
        <v>4.0141899999999993</v>
      </c>
      <c r="M26" s="8">
        <v>1.20895</v>
      </c>
      <c r="N26" s="8">
        <v>1.8157999999999999</v>
      </c>
      <c r="O26" s="8">
        <v>7.6649999999999996E-2</v>
      </c>
      <c r="P26" s="9"/>
      <c r="Q26">
        <f t="shared" si="0"/>
        <v>168.28623999999999</v>
      </c>
      <c r="R26">
        <f t="shared" si="1"/>
        <v>98.249119999999991</v>
      </c>
    </row>
    <row r="27" spans="1:18" ht="30" outlineLevel="2" x14ac:dyDescent="0.25">
      <c r="A27" s="7" t="s">
        <v>57</v>
      </c>
      <c r="B27" s="3" t="s">
        <v>28</v>
      </c>
      <c r="C27">
        <v>4</v>
      </c>
      <c r="D27" s="7" t="s">
        <v>93</v>
      </c>
      <c r="E27" s="7" t="s">
        <v>94</v>
      </c>
      <c r="F27" s="7" t="s">
        <v>95</v>
      </c>
      <c r="G27" s="7" t="s">
        <v>96</v>
      </c>
      <c r="H27" s="7" t="s">
        <v>97</v>
      </c>
      <c r="I27" s="8">
        <v>11.163829999999999</v>
      </c>
      <c r="J27" s="8">
        <v>10.51789</v>
      </c>
      <c r="K27" s="8">
        <v>6.1405699999999994</v>
      </c>
      <c r="L27" s="8">
        <v>4.0141899999999993</v>
      </c>
      <c r="M27" s="8">
        <v>1.20895</v>
      </c>
      <c r="N27" s="8">
        <v>1.8157999999999999</v>
      </c>
      <c r="O27" s="8">
        <v>7.6649999999999996E-2</v>
      </c>
      <c r="P27" s="9"/>
      <c r="Q27">
        <f t="shared" si="0"/>
        <v>42.071559999999998</v>
      </c>
      <c r="R27">
        <f t="shared" si="1"/>
        <v>24.562279999999998</v>
      </c>
    </row>
    <row r="28" spans="1:18" ht="30" outlineLevel="2" x14ac:dyDescent="0.25">
      <c r="A28" s="7" t="s">
        <v>58</v>
      </c>
      <c r="B28" s="3" t="s">
        <v>26</v>
      </c>
      <c r="C28">
        <v>6</v>
      </c>
      <c r="D28" s="7" t="s">
        <v>93</v>
      </c>
      <c r="E28" s="7" t="s">
        <v>94</v>
      </c>
      <c r="F28" s="7" t="s">
        <v>95</v>
      </c>
      <c r="G28" s="7" t="s">
        <v>96</v>
      </c>
      <c r="H28" s="7" t="s">
        <v>97</v>
      </c>
      <c r="I28" s="8">
        <v>11.163829999999999</v>
      </c>
      <c r="J28" s="8">
        <v>10.51789</v>
      </c>
      <c r="K28" s="8">
        <v>6.1405699999999994</v>
      </c>
      <c r="L28" s="8">
        <v>4.0141899999999993</v>
      </c>
      <c r="M28" s="8">
        <v>1.20895</v>
      </c>
      <c r="N28" s="8">
        <v>1.8157999999999999</v>
      </c>
      <c r="O28" s="8">
        <v>7.6649999999999996E-2</v>
      </c>
      <c r="P28" s="9"/>
      <c r="Q28">
        <f t="shared" si="0"/>
        <v>63.107339999999994</v>
      </c>
      <c r="R28">
        <f t="shared" si="1"/>
        <v>36.843419999999995</v>
      </c>
    </row>
    <row r="29" spans="1:18" ht="30" outlineLevel="2" x14ac:dyDescent="0.25">
      <c r="A29" s="7" t="s">
        <v>59</v>
      </c>
      <c r="B29" s="3" t="s">
        <v>38</v>
      </c>
      <c r="C29">
        <v>5</v>
      </c>
      <c r="D29" s="7" t="s">
        <v>93</v>
      </c>
      <c r="E29" s="7" t="s">
        <v>94</v>
      </c>
      <c r="F29" s="7" t="s">
        <v>95</v>
      </c>
      <c r="G29" s="7" t="s">
        <v>96</v>
      </c>
      <c r="H29" s="7" t="s">
        <v>97</v>
      </c>
      <c r="I29" s="8">
        <v>11.163829999999999</v>
      </c>
      <c r="J29" s="8">
        <v>10.51789</v>
      </c>
      <c r="K29" s="8">
        <v>6.1405699999999994</v>
      </c>
      <c r="L29" s="8">
        <v>4.0141899999999993</v>
      </c>
      <c r="M29" s="8">
        <v>1.20895</v>
      </c>
      <c r="N29" s="8">
        <v>1.8157999999999999</v>
      </c>
      <c r="O29" s="8">
        <v>7.6649999999999996E-2</v>
      </c>
      <c r="P29" s="9"/>
      <c r="Q29">
        <f t="shared" si="0"/>
        <v>52.589449999999999</v>
      </c>
      <c r="R29">
        <f t="shared" si="1"/>
        <v>30.702849999999998</v>
      </c>
    </row>
    <row r="30" spans="1:18" ht="30" outlineLevel="2" x14ac:dyDescent="0.25">
      <c r="A30" s="7" t="s">
        <v>60</v>
      </c>
      <c r="B30" s="3" t="s">
        <v>28</v>
      </c>
      <c r="C30">
        <v>5</v>
      </c>
      <c r="D30" s="7" t="s">
        <v>93</v>
      </c>
      <c r="E30" s="7" t="s">
        <v>94</v>
      </c>
      <c r="F30" s="7" t="s">
        <v>95</v>
      </c>
      <c r="G30" s="7" t="s">
        <v>96</v>
      </c>
      <c r="H30" s="7" t="s">
        <v>97</v>
      </c>
      <c r="I30" s="8">
        <v>11.163829999999999</v>
      </c>
      <c r="J30" s="8">
        <v>10.51789</v>
      </c>
      <c r="K30" s="8">
        <v>6.1405699999999994</v>
      </c>
      <c r="L30" s="8">
        <v>4.0141899999999993</v>
      </c>
      <c r="M30" s="8">
        <v>1.20895</v>
      </c>
      <c r="N30" s="8">
        <v>1.8157999999999999</v>
      </c>
      <c r="O30" s="8">
        <v>7.6649999999999996E-2</v>
      </c>
      <c r="P30" s="9"/>
      <c r="Q30">
        <f t="shared" si="0"/>
        <v>52.589449999999999</v>
      </c>
      <c r="R30">
        <f t="shared" si="1"/>
        <v>30.702849999999998</v>
      </c>
    </row>
    <row r="31" spans="1:18" ht="30" outlineLevel="2" x14ac:dyDescent="0.25">
      <c r="A31" s="7" t="s">
        <v>61</v>
      </c>
      <c r="B31" s="3" t="s">
        <v>26</v>
      </c>
      <c r="C31">
        <v>4</v>
      </c>
      <c r="D31" s="7" t="s">
        <v>93</v>
      </c>
      <c r="E31" s="7" t="s">
        <v>94</v>
      </c>
      <c r="F31" s="7" t="s">
        <v>95</v>
      </c>
      <c r="G31" s="7" t="s">
        <v>96</v>
      </c>
      <c r="H31" s="7" t="s">
        <v>97</v>
      </c>
      <c r="I31" s="8">
        <v>11.163829999999999</v>
      </c>
      <c r="J31" s="8">
        <v>10.51789</v>
      </c>
      <c r="K31" s="8">
        <v>6.1405699999999994</v>
      </c>
      <c r="L31" s="8">
        <v>4.0141899999999993</v>
      </c>
      <c r="M31" s="8">
        <v>1.20895</v>
      </c>
      <c r="N31" s="8">
        <v>1.8157999999999999</v>
      </c>
      <c r="O31" s="8">
        <v>7.6649999999999996E-2</v>
      </c>
      <c r="P31" s="9"/>
      <c r="Q31">
        <f t="shared" si="0"/>
        <v>42.071559999999998</v>
      </c>
      <c r="R31">
        <f t="shared" si="1"/>
        <v>24.562279999999998</v>
      </c>
    </row>
    <row r="32" spans="1:18" ht="30" outlineLevel="2" x14ac:dyDescent="0.25">
      <c r="A32" s="7" t="s">
        <v>62</v>
      </c>
      <c r="B32" s="3" t="s">
        <v>38</v>
      </c>
      <c r="C32">
        <v>4</v>
      </c>
      <c r="D32" s="7" t="s">
        <v>93</v>
      </c>
      <c r="E32" s="7" t="s">
        <v>94</v>
      </c>
      <c r="F32" s="7" t="s">
        <v>95</v>
      </c>
      <c r="G32" s="7" t="s">
        <v>96</v>
      </c>
      <c r="H32" s="7" t="s">
        <v>97</v>
      </c>
      <c r="I32" s="8">
        <v>11.163829999999999</v>
      </c>
      <c r="J32" s="8">
        <v>10.51789</v>
      </c>
      <c r="K32" s="8">
        <v>6.1405699999999994</v>
      </c>
      <c r="L32" s="8">
        <v>4.0141899999999993</v>
      </c>
      <c r="M32" s="8">
        <v>1.20895</v>
      </c>
      <c r="N32" s="8">
        <v>1.8157999999999999</v>
      </c>
      <c r="O32" s="8">
        <v>7.6649999999999996E-2</v>
      </c>
      <c r="P32" s="9"/>
      <c r="Q32">
        <f t="shared" si="0"/>
        <v>42.071559999999998</v>
      </c>
      <c r="R32">
        <f t="shared" si="1"/>
        <v>24.562279999999998</v>
      </c>
    </row>
    <row r="33" spans="1:18" ht="30" outlineLevel="2" x14ac:dyDescent="0.25">
      <c r="A33" s="7" t="s">
        <v>63</v>
      </c>
      <c r="B33" s="3" t="s">
        <v>34</v>
      </c>
      <c r="C33">
        <v>18</v>
      </c>
      <c r="D33" s="7" t="s">
        <v>93</v>
      </c>
      <c r="E33" s="7" t="s">
        <v>94</v>
      </c>
      <c r="F33" s="7" t="s">
        <v>95</v>
      </c>
      <c r="G33" s="7" t="s">
        <v>96</v>
      </c>
      <c r="H33" s="7" t="s">
        <v>97</v>
      </c>
      <c r="I33" s="8">
        <v>11.163829999999999</v>
      </c>
      <c r="J33" s="8">
        <v>10.51789</v>
      </c>
      <c r="K33" s="8">
        <v>6.1405699999999994</v>
      </c>
      <c r="L33" s="8">
        <v>4.0141899999999993</v>
      </c>
      <c r="M33" s="8">
        <v>1.20895</v>
      </c>
      <c r="N33" s="8">
        <v>1.8157999999999999</v>
      </c>
      <c r="O33" s="8">
        <v>7.6649999999999996E-2</v>
      </c>
      <c r="P33" s="9"/>
      <c r="Q33">
        <f t="shared" si="0"/>
        <v>189.32201999999998</v>
      </c>
      <c r="R33">
        <f t="shared" si="1"/>
        <v>110.53025999999998</v>
      </c>
    </row>
    <row r="34" spans="1:18" ht="30" outlineLevel="2" x14ac:dyDescent="0.25">
      <c r="A34" s="7" t="s">
        <v>64</v>
      </c>
      <c r="B34" s="3" t="s">
        <v>28</v>
      </c>
      <c r="C34">
        <v>4</v>
      </c>
      <c r="D34" s="7" t="s">
        <v>93</v>
      </c>
      <c r="E34" s="7" t="s">
        <v>94</v>
      </c>
      <c r="F34" s="7" t="s">
        <v>95</v>
      </c>
      <c r="G34" s="7" t="s">
        <v>96</v>
      </c>
      <c r="H34" s="7" t="s">
        <v>97</v>
      </c>
      <c r="I34" s="8">
        <v>11.161919999999999</v>
      </c>
      <c r="J34" s="8">
        <v>10.51413</v>
      </c>
      <c r="K34" s="8">
        <v>6.1415699999999998</v>
      </c>
      <c r="L34" s="8">
        <v>3.9358299999999997</v>
      </c>
      <c r="M34" s="8">
        <v>1.2099899999999999</v>
      </c>
      <c r="N34" s="8">
        <v>1.8174899999999998</v>
      </c>
      <c r="O34" s="8">
        <v>7.6659999999999992E-2</v>
      </c>
      <c r="P34" s="9"/>
      <c r="Q34">
        <f t="shared" si="0"/>
        <v>42.056519999999999</v>
      </c>
      <c r="R34">
        <f t="shared" si="1"/>
        <v>24.566279999999999</v>
      </c>
    </row>
    <row r="35" spans="1:18" ht="30" outlineLevel="2" x14ac:dyDescent="0.25">
      <c r="A35" s="7" t="s">
        <v>65</v>
      </c>
      <c r="B35" s="3" t="s">
        <v>26</v>
      </c>
      <c r="C35">
        <v>7</v>
      </c>
      <c r="D35" s="7" t="s">
        <v>93</v>
      </c>
      <c r="E35" s="7" t="s">
        <v>94</v>
      </c>
      <c r="F35" s="7" t="s">
        <v>95</v>
      </c>
      <c r="G35" s="7" t="s">
        <v>96</v>
      </c>
      <c r="H35" s="7" t="s">
        <v>97</v>
      </c>
      <c r="I35" s="8">
        <v>11.161919999999999</v>
      </c>
      <c r="J35" s="8">
        <v>10.51413</v>
      </c>
      <c r="K35" s="8">
        <v>6.1415699999999998</v>
      </c>
      <c r="L35" s="8">
        <v>3.9358299999999997</v>
      </c>
      <c r="M35" s="8">
        <v>1.2099899999999999</v>
      </c>
      <c r="N35" s="8">
        <v>1.8174899999999998</v>
      </c>
      <c r="O35" s="8">
        <v>7.6659999999999992E-2</v>
      </c>
      <c r="P35" s="9"/>
      <c r="Q35">
        <f t="shared" si="0"/>
        <v>73.598910000000004</v>
      </c>
      <c r="R35">
        <f t="shared" si="1"/>
        <v>42.990989999999996</v>
      </c>
    </row>
    <row r="36" spans="1:18" ht="30" outlineLevel="2" x14ac:dyDescent="0.25">
      <c r="A36" s="7" t="s">
        <v>66</v>
      </c>
      <c r="B36" s="3" t="s">
        <v>38</v>
      </c>
      <c r="C36">
        <v>4</v>
      </c>
      <c r="D36" s="7" t="s">
        <v>93</v>
      </c>
      <c r="E36" s="7" t="s">
        <v>94</v>
      </c>
      <c r="F36" s="7" t="s">
        <v>95</v>
      </c>
      <c r="G36" s="7" t="s">
        <v>96</v>
      </c>
      <c r="H36" s="7" t="s">
        <v>97</v>
      </c>
      <c r="I36" s="8">
        <v>11.161919999999999</v>
      </c>
      <c r="J36" s="8">
        <v>10.51413</v>
      </c>
      <c r="K36" s="8">
        <v>6.1415699999999998</v>
      </c>
      <c r="L36" s="8">
        <v>3.9358299999999997</v>
      </c>
      <c r="M36" s="8">
        <v>1.2099899999999999</v>
      </c>
      <c r="N36" s="8">
        <v>1.8174899999999998</v>
      </c>
      <c r="O36" s="8">
        <v>7.6659999999999992E-2</v>
      </c>
      <c r="P36" s="9"/>
      <c r="Q36">
        <f t="shared" si="0"/>
        <v>42.056519999999999</v>
      </c>
      <c r="R36">
        <f t="shared" si="1"/>
        <v>24.566279999999999</v>
      </c>
    </row>
    <row r="37" spans="1:18" ht="30" outlineLevel="2" x14ac:dyDescent="0.25">
      <c r="A37" s="7" t="s">
        <v>67</v>
      </c>
      <c r="B37" s="3" t="s">
        <v>34</v>
      </c>
      <c r="C37">
        <v>15</v>
      </c>
      <c r="D37" s="7" t="s">
        <v>93</v>
      </c>
      <c r="E37" s="7" t="s">
        <v>94</v>
      </c>
      <c r="F37" s="7" t="s">
        <v>95</v>
      </c>
      <c r="G37" s="7" t="s">
        <v>96</v>
      </c>
      <c r="H37" s="7" t="s">
        <v>97</v>
      </c>
      <c r="I37" s="8">
        <v>11.161919999999999</v>
      </c>
      <c r="J37" s="8">
        <v>10.51413</v>
      </c>
      <c r="K37" s="8">
        <v>6.1415699999999998</v>
      </c>
      <c r="L37" s="8">
        <v>3.9358299999999997</v>
      </c>
      <c r="M37" s="8">
        <v>1.2099899999999999</v>
      </c>
      <c r="N37" s="8">
        <v>1.8174899999999998</v>
      </c>
      <c r="O37" s="8">
        <v>7.6659999999999992E-2</v>
      </c>
      <c r="P37" s="9"/>
      <c r="Q37">
        <f t="shared" si="0"/>
        <v>157.71195</v>
      </c>
      <c r="R37">
        <f t="shared" si="1"/>
        <v>92.123549999999994</v>
      </c>
    </row>
    <row r="38" spans="1:18" ht="30" outlineLevel="2" x14ac:dyDescent="0.25">
      <c r="A38" s="7" t="s">
        <v>68</v>
      </c>
      <c r="B38" s="3" t="s">
        <v>28</v>
      </c>
      <c r="C38">
        <v>4</v>
      </c>
      <c r="D38" s="7" t="s">
        <v>93</v>
      </c>
      <c r="E38" s="7" t="s">
        <v>94</v>
      </c>
      <c r="F38" s="7" t="s">
        <v>95</v>
      </c>
      <c r="G38" s="7" t="s">
        <v>96</v>
      </c>
      <c r="H38" s="7" t="s">
        <v>97</v>
      </c>
      <c r="I38" s="8">
        <v>11.161919999999999</v>
      </c>
      <c r="J38" s="8">
        <v>10.51413</v>
      </c>
      <c r="K38" s="8">
        <v>6.1415699999999998</v>
      </c>
      <c r="L38" s="8">
        <v>3.9358299999999997</v>
      </c>
      <c r="M38" s="8">
        <v>1.2099899999999999</v>
      </c>
      <c r="N38" s="8">
        <v>1.8174899999999998</v>
      </c>
      <c r="O38" s="8">
        <v>7.6659999999999992E-2</v>
      </c>
      <c r="P38" s="9"/>
      <c r="Q38">
        <f t="shared" si="0"/>
        <v>42.056519999999999</v>
      </c>
      <c r="R38">
        <f t="shared" si="1"/>
        <v>24.566279999999999</v>
      </c>
    </row>
    <row r="39" spans="1:18" ht="30" outlineLevel="2" x14ac:dyDescent="0.25">
      <c r="A39" s="7" t="s">
        <v>69</v>
      </c>
      <c r="B39" s="3" t="s">
        <v>26</v>
      </c>
      <c r="C39">
        <v>4</v>
      </c>
      <c r="D39" s="7" t="s">
        <v>93</v>
      </c>
      <c r="E39" s="7" t="s">
        <v>94</v>
      </c>
      <c r="F39" s="7" t="s">
        <v>95</v>
      </c>
      <c r="G39" s="7" t="s">
        <v>96</v>
      </c>
      <c r="H39" s="7" t="s">
        <v>97</v>
      </c>
      <c r="I39" s="8">
        <v>11.161919999999999</v>
      </c>
      <c r="J39" s="8">
        <v>10.51413</v>
      </c>
      <c r="K39" s="8">
        <v>6.1415699999999998</v>
      </c>
      <c r="L39" s="8">
        <v>3.9358299999999997</v>
      </c>
      <c r="M39" s="8">
        <v>1.2099899999999999</v>
      </c>
      <c r="N39" s="8">
        <v>1.8174899999999998</v>
      </c>
      <c r="O39" s="8">
        <v>7.6659999999999992E-2</v>
      </c>
      <c r="P39" s="9"/>
      <c r="Q39">
        <f t="shared" si="0"/>
        <v>42.056519999999999</v>
      </c>
      <c r="R39">
        <f t="shared" si="1"/>
        <v>24.566279999999999</v>
      </c>
    </row>
    <row r="40" spans="1:18" ht="30" outlineLevel="2" x14ac:dyDescent="0.25">
      <c r="A40" s="7" t="s">
        <v>70</v>
      </c>
      <c r="B40" s="3" t="s">
        <v>38</v>
      </c>
      <c r="C40">
        <v>4</v>
      </c>
      <c r="D40" s="7" t="s">
        <v>93</v>
      </c>
      <c r="E40" s="7" t="s">
        <v>94</v>
      </c>
      <c r="F40" s="7" t="s">
        <v>95</v>
      </c>
      <c r="G40" s="7" t="s">
        <v>96</v>
      </c>
      <c r="H40" s="7" t="s">
        <v>97</v>
      </c>
      <c r="I40" s="8">
        <v>11.161919999999999</v>
      </c>
      <c r="J40" s="8">
        <v>10.51413</v>
      </c>
      <c r="K40" s="8">
        <v>6.1415699999999998</v>
      </c>
      <c r="L40" s="8">
        <v>3.9358299999999997</v>
      </c>
      <c r="M40" s="8">
        <v>1.2099899999999999</v>
      </c>
      <c r="N40" s="8">
        <v>1.8174899999999998</v>
      </c>
      <c r="O40" s="8">
        <v>7.6659999999999992E-2</v>
      </c>
      <c r="P40" s="9"/>
      <c r="Q40">
        <f t="shared" si="0"/>
        <v>42.056519999999999</v>
      </c>
      <c r="R40">
        <f t="shared" si="1"/>
        <v>24.566279999999999</v>
      </c>
    </row>
    <row r="41" spans="1:18" ht="30" outlineLevel="2" x14ac:dyDescent="0.25">
      <c r="A41" s="7" t="s">
        <v>71</v>
      </c>
      <c r="B41" s="3" t="s">
        <v>34</v>
      </c>
      <c r="C41">
        <v>19</v>
      </c>
      <c r="D41" s="7" t="s">
        <v>93</v>
      </c>
      <c r="E41" s="7" t="s">
        <v>94</v>
      </c>
      <c r="F41" s="7" t="s">
        <v>95</v>
      </c>
      <c r="G41" s="7" t="s">
        <v>96</v>
      </c>
      <c r="H41" s="7" t="s">
        <v>97</v>
      </c>
      <c r="I41" s="8">
        <v>11.161919999999999</v>
      </c>
      <c r="J41" s="8">
        <v>10.51413</v>
      </c>
      <c r="K41" s="8">
        <v>6.1415699999999998</v>
      </c>
      <c r="L41" s="8">
        <v>3.9358299999999997</v>
      </c>
      <c r="M41" s="8">
        <v>1.2099899999999999</v>
      </c>
      <c r="N41" s="8">
        <v>1.8174899999999998</v>
      </c>
      <c r="O41" s="8">
        <v>7.6659999999999992E-2</v>
      </c>
      <c r="P41" s="9"/>
      <c r="Q41">
        <f t="shared" si="0"/>
        <v>199.76847000000001</v>
      </c>
      <c r="R41">
        <f t="shared" si="1"/>
        <v>116.68983</v>
      </c>
    </row>
    <row r="42" spans="1:18" ht="30" outlineLevel="2" x14ac:dyDescent="0.25">
      <c r="A42" s="7" t="s">
        <v>72</v>
      </c>
      <c r="B42" s="3" t="s">
        <v>28</v>
      </c>
      <c r="C42">
        <v>4</v>
      </c>
      <c r="D42" s="7" t="s">
        <v>93</v>
      </c>
      <c r="E42" s="7" t="s">
        <v>94</v>
      </c>
      <c r="F42" s="7" t="s">
        <v>95</v>
      </c>
      <c r="G42" s="7" t="s">
        <v>96</v>
      </c>
      <c r="H42" s="7" t="s">
        <v>97</v>
      </c>
      <c r="I42" s="8">
        <v>11.161919999999999</v>
      </c>
      <c r="J42" s="8">
        <v>10.51413</v>
      </c>
      <c r="K42" s="8">
        <v>6.1415699999999998</v>
      </c>
      <c r="L42" s="8">
        <v>3.9358299999999997</v>
      </c>
      <c r="M42" s="8">
        <v>1.2099899999999999</v>
      </c>
      <c r="N42" s="8">
        <v>1.8174899999999998</v>
      </c>
      <c r="O42" s="8">
        <v>7.6659999999999992E-2</v>
      </c>
      <c r="P42" s="9"/>
      <c r="Q42">
        <f t="shared" si="0"/>
        <v>42.056519999999999</v>
      </c>
      <c r="R42">
        <f t="shared" si="1"/>
        <v>24.566279999999999</v>
      </c>
    </row>
    <row r="43" spans="1:18" ht="30" outlineLevel="2" x14ac:dyDescent="0.25">
      <c r="A43" s="7" t="s">
        <v>73</v>
      </c>
      <c r="B43" s="3" t="s">
        <v>26</v>
      </c>
      <c r="C43">
        <v>7</v>
      </c>
      <c r="D43" s="7" t="s">
        <v>93</v>
      </c>
      <c r="E43" s="7" t="s">
        <v>94</v>
      </c>
      <c r="F43" s="7" t="s">
        <v>95</v>
      </c>
      <c r="G43" s="7" t="s">
        <v>96</v>
      </c>
      <c r="H43" s="7" t="s">
        <v>97</v>
      </c>
      <c r="I43" s="8">
        <v>11.161919999999999</v>
      </c>
      <c r="J43" s="8">
        <v>10.51413</v>
      </c>
      <c r="K43" s="8">
        <v>6.1415699999999998</v>
      </c>
      <c r="L43" s="8">
        <v>3.9358299999999997</v>
      </c>
      <c r="M43" s="8">
        <v>1.2099899999999999</v>
      </c>
      <c r="N43" s="8">
        <v>1.8174899999999998</v>
      </c>
      <c r="O43" s="8">
        <v>7.6659999999999992E-2</v>
      </c>
      <c r="P43" s="9"/>
      <c r="Q43">
        <f t="shared" si="0"/>
        <v>73.598910000000004</v>
      </c>
      <c r="R43">
        <f t="shared" si="1"/>
        <v>42.990989999999996</v>
      </c>
    </row>
    <row r="44" spans="1:18" ht="30" outlineLevel="2" x14ac:dyDescent="0.25">
      <c r="A44" s="7" t="s">
        <v>74</v>
      </c>
      <c r="B44" s="3" t="s">
        <v>38</v>
      </c>
      <c r="C44">
        <v>4</v>
      </c>
      <c r="D44" s="7" t="s">
        <v>93</v>
      </c>
      <c r="E44" s="7" t="s">
        <v>94</v>
      </c>
      <c r="F44" s="7" t="s">
        <v>95</v>
      </c>
      <c r="G44" s="7" t="s">
        <v>96</v>
      </c>
      <c r="H44" s="7" t="s">
        <v>97</v>
      </c>
      <c r="I44" s="8">
        <v>11.161919999999999</v>
      </c>
      <c r="J44" s="8">
        <v>10.51413</v>
      </c>
      <c r="K44" s="8">
        <v>6.1415699999999998</v>
      </c>
      <c r="L44" s="8">
        <v>3.9358299999999997</v>
      </c>
      <c r="M44" s="8">
        <v>1.2099899999999999</v>
      </c>
      <c r="N44" s="8">
        <v>1.8174899999999998</v>
      </c>
      <c r="O44" s="8">
        <v>7.6659999999999992E-2</v>
      </c>
      <c r="P44" s="9"/>
      <c r="Q44">
        <f t="shared" si="0"/>
        <v>42.056519999999999</v>
      </c>
      <c r="R44">
        <f t="shared" si="1"/>
        <v>24.566279999999999</v>
      </c>
    </row>
    <row r="45" spans="1:18" ht="30" outlineLevel="2" x14ac:dyDescent="0.25">
      <c r="A45" s="7" t="s">
        <v>75</v>
      </c>
      <c r="B45" s="3" t="s">
        <v>34</v>
      </c>
      <c r="C45">
        <v>15</v>
      </c>
      <c r="D45" s="7" t="s">
        <v>93</v>
      </c>
      <c r="E45" s="7" t="s">
        <v>94</v>
      </c>
      <c r="F45" s="7" t="s">
        <v>95</v>
      </c>
      <c r="G45" s="7" t="s">
        <v>96</v>
      </c>
      <c r="H45" s="7" t="s">
        <v>97</v>
      </c>
      <c r="I45" s="8">
        <v>11.161919999999999</v>
      </c>
      <c r="J45" s="8">
        <v>10.51413</v>
      </c>
      <c r="K45" s="8">
        <v>6.1415699999999998</v>
      </c>
      <c r="L45" s="8">
        <v>3.9358299999999997</v>
      </c>
      <c r="M45" s="8">
        <v>1.2099899999999999</v>
      </c>
      <c r="N45" s="8">
        <v>1.8174899999999998</v>
      </c>
      <c r="O45" s="8">
        <v>7.6659999999999992E-2</v>
      </c>
      <c r="P45" s="9"/>
      <c r="Q45">
        <f t="shared" si="0"/>
        <v>157.71195</v>
      </c>
      <c r="R45">
        <f t="shared" si="1"/>
        <v>92.123549999999994</v>
      </c>
    </row>
    <row r="46" spans="1:18" ht="30" outlineLevel="2" x14ac:dyDescent="0.25">
      <c r="A46" s="7" t="s">
        <v>76</v>
      </c>
      <c r="B46" s="3" t="s">
        <v>28</v>
      </c>
      <c r="C46">
        <v>4</v>
      </c>
      <c r="D46" s="7" t="s">
        <v>93</v>
      </c>
      <c r="E46" s="7" t="s">
        <v>94</v>
      </c>
      <c r="F46" s="7" t="s">
        <v>95</v>
      </c>
      <c r="G46" s="7" t="s">
        <v>96</v>
      </c>
      <c r="H46" s="7" t="s">
        <v>97</v>
      </c>
      <c r="I46" s="8">
        <v>11.165579999999999</v>
      </c>
      <c r="J46" s="8">
        <v>10.526639999999999</v>
      </c>
      <c r="K46" s="8">
        <v>6.1405799999999999</v>
      </c>
      <c r="L46" s="8">
        <v>4.0415699999999992</v>
      </c>
      <c r="M46" s="8">
        <v>1.2089599999999998</v>
      </c>
      <c r="N46" s="8">
        <v>1.8158099999999999</v>
      </c>
      <c r="O46" s="8">
        <v>7.6649999999999996E-2</v>
      </c>
      <c r="P46" s="9"/>
      <c r="Q46">
        <f t="shared" si="0"/>
        <v>42.106559999999995</v>
      </c>
      <c r="R46">
        <f t="shared" si="1"/>
        <v>24.56232</v>
      </c>
    </row>
    <row r="47" spans="1:18" ht="30" outlineLevel="2" x14ac:dyDescent="0.25">
      <c r="A47" s="7" t="s">
        <v>77</v>
      </c>
      <c r="B47" s="3" t="s">
        <v>26</v>
      </c>
      <c r="C47">
        <v>8</v>
      </c>
      <c r="D47" s="7" t="s">
        <v>93</v>
      </c>
      <c r="E47" s="7" t="s">
        <v>94</v>
      </c>
      <c r="F47" s="7" t="s">
        <v>95</v>
      </c>
      <c r="G47" s="7" t="s">
        <v>96</v>
      </c>
      <c r="H47" s="7" t="s">
        <v>97</v>
      </c>
      <c r="I47" s="8">
        <v>11.165579999999999</v>
      </c>
      <c r="J47" s="8">
        <v>10.526639999999999</v>
      </c>
      <c r="K47" s="8">
        <v>6.1405799999999999</v>
      </c>
      <c r="L47" s="8">
        <v>4.0415699999999992</v>
      </c>
      <c r="M47" s="8">
        <v>1.2089599999999998</v>
      </c>
      <c r="N47" s="8">
        <v>1.8158099999999999</v>
      </c>
      <c r="O47" s="8">
        <v>7.6649999999999996E-2</v>
      </c>
      <c r="P47" s="9"/>
      <c r="Q47">
        <f t="shared" si="0"/>
        <v>84.213119999999989</v>
      </c>
      <c r="R47">
        <f t="shared" si="1"/>
        <v>49.124639999999999</v>
      </c>
    </row>
    <row r="48" spans="1:18" ht="30" outlineLevel="2" x14ac:dyDescent="0.25">
      <c r="A48" s="7" t="s">
        <v>78</v>
      </c>
      <c r="B48" s="3" t="s">
        <v>38</v>
      </c>
      <c r="C48">
        <v>5</v>
      </c>
      <c r="D48" s="7" t="s">
        <v>93</v>
      </c>
      <c r="E48" s="7" t="s">
        <v>94</v>
      </c>
      <c r="F48" s="7" t="s">
        <v>95</v>
      </c>
      <c r="G48" s="7" t="s">
        <v>96</v>
      </c>
      <c r="H48" s="7" t="s">
        <v>97</v>
      </c>
      <c r="I48" s="8">
        <v>11.165579999999999</v>
      </c>
      <c r="J48" s="8">
        <v>10.526639999999999</v>
      </c>
      <c r="K48" s="8">
        <v>6.1405799999999999</v>
      </c>
      <c r="L48" s="8">
        <v>4.0415699999999992</v>
      </c>
      <c r="M48" s="8">
        <v>1.2089599999999998</v>
      </c>
      <c r="N48" s="8">
        <v>1.8158099999999999</v>
      </c>
      <c r="O48" s="8">
        <v>7.6649999999999996E-2</v>
      </c>
      <c r="P48" s="9"/>
      <c r="Q48">
        <f t="shared" si="0"/>
        <v>52.633199999999995</v>
      </c>
      <c r="R48">
        <f t="shared" si="1"/>
        <v>30.7029</v>
      </c>
    </row>
    <row r="49" spans="1:18" ht="30" outlineLevel="2" x14ac:dyDescent="0.25">
      <c r="A49" s="7" t="s">
        <v>79</v>
      </c>
      <c r="B49" s="3" t="s">
        <v>34</v>
      </c>
      <c r="C49">
        <v>14</v>
      </c>
      <c r="D49" s="7" t="s">
        <v>93</v>
      </c>
      <c r="E49" s="7" t="s">
        <v>94</v>
      </c>
      <c r="F49" s="7" t="s">
        <v>95</v>
      </c>
      <c r="G49" s="7" t="s">
        <v>96</v>
      </c>
      <c r="H49" s="7" t="s">
        <v>97</v>
      </c>
      <c r="I49" s="8">
        <v>11.165579999999999</v>
      </c>
      <c r="J49" s="8">
        <v>10.526639999999999</v>
      </c>
      <c r="K49" s="8">
        <v>6.1405799999999999</v>
      </c>
      <c r="L49" s="8">
        <v>4.0415699999999992</v>
      </c>
      <c r="M49" s="8">
        <v>1.2089599999999998</v>
      </c>
      <c r="N49" s="8">
        <v>1.8158099999999999</v>
      </c>
      <c r="O49" s="8">
        <v>7.6649999999999996E-2</v>
      </c>
      <c r="P49" s="9"/>
      <c r="Q49">
        <f t="shared" si="0"/>
        <v>147.37295999999998</v>
      </c>
      <c r="R49">
        <f t="shared" si="1"/>
        <v>85.968119999999999</v>
      </c>
    </row>
    <row r="50" spans="1:18" ht="45" outlineLevel="1" x14ac:dyDescent="0.25">
      <c r="A50" s="7"/>
      <c r="B50" s="3"/>
      <c r="D50" s="7"/>
      <c r="E50" s="7"/>
      <c r="F50" s="7"/>
      <c r="G50" s="7"/>
      <c r="H50" s="10" t="s">
        <v>4</v>
      </c>
      <c r="I50" s="8"/>
      <c r="J50" s="8"/>
      <c r="K50" s="8"/>
      <c r="L50" s="8"/>
      <c r="M50" s="8"/>
      <c r="N50" s="8"/>
      <c r="O50" s="8"/>
      <c r="P50" s="9"/>
      <c r="Q50">
        <f>SUBTOTAL(9,Q2:Q49)</f>
        <v>3839.4954300000004</v>
      </c>
      <c r="R50">
        <f>SUBTOTAL(9,R2:R49)</f>
        <v>2241.3999499999995</v>
      </c>
    </row>
    <row r="51" spans="1:18" ht="30" outlineLevel="2" x14ac:dyDescent="0.25">
      <c r="A51" s="7" t="s">
        <v>23</v>
      </c>
      <c r="B51" s="3" t="s">
        <v>24</v>
      </c>
      <c r="C51">
        <v>4</v>
      </c>
      <c r="D51" s="7" t="s">
        <v>93</v>
      </c>
      <c r="E51" s="7" t="s">
        <v>99</v>
      </c>
      <c r="F51" s="7" t="s">
        <v>95</v>
      </c>
      <c r="G51" s="7" t="s">
        <v>100</v>
      </c>
      <c r="H51" s="7" t="s">
        <v>101</v>
      </c>
      <c r="I51" s="8">
        <v>5.3662599999999996</v>
      </c>
      <c r="J51" s="8">
        <v>48.541899999999998</v>
      </c>
      <c r="K51" s="8">
        <v>78.672149999999988</v>
      </c>
      <c r="L51" s="8">
        <v>0.66331999999999991</v>
      </c>
      <c r="M51" s="8">
        <v>4.2150099999999995</v>
      </c>
      <c r="N51" s="8">
        <v>5.2683099999999996</v>
      </c>
      <c r="O51" s="8">
        <v>5.8599999999999998E-3</v>
      </c>
      <c r="P51" s="9"/>
      <c r="Q51">
        <f t="shared" ref="Q51:Q83" si="2">J51*C51</f>
        <v>194.16759999999999</v>
      </c>
      <c r="R51">
        <f t="shared" ref="R51:R83" si="3">K51*C51</f>
        <v>314.68859999999995</v>
      </c>
    </row>
    <row r="52" spans="1:18" ht="30" outlineLevel="2" x14ac:dyDescent="0.25">
      <c r="A52" s="7" t="s">
        <v>27</v>
      </c>
      <c r="B52" s="3" t="s">
        <v>28</v>
      </c>
      <c r="C52">
        <v>4</v>
      </c>
      <c r="D52" s="7" t="s">
        <v>93</v>
      </c>
      <c r="E52" s="7" t="s">
        <v>99</v>
      </c>
      <c r="F52" s="7" t="s">
        <v>95</v>
      </c>
      <c r="G52" s="7" t="s">
        <v>100</v>
      </c>
      <c r="H52" s="7" t="s">
        <v>101</v>
      </c>
      <c r="I52" s="8">
        <v>5.0159599999999998</v>
      </c>
      <c r="J52" s="8">
        <v>44.989699999999999</v>
      </c>
      <c r="K52" s="8">
        <v>73.536149999999992</v>
      </c>
      <c r="L52" s="8">
        <v>0.62043999999999999</v>
      </c>
      <c r="M52" s="8">
        <v>3.9996299999999998</v>
      </c>
      <c r="N52" s="8">
        <v>5.0078799999999992</v>
      </c>
      <c r="O52" s="8">
        <v>5.8599999999999998E-3</v>
      </c>
      <c r="P52" s="9"/>
      <c r="Q52">
        <f t="shared" si="2"/>
        <v>179.9588</v>
      </c>
      <c r="R52">
        <f t="shared" si="3"/>
        <v>294.14459999999997</v>
      </c>
    </row>
    <row r="53" spans="1:18" ht="30" outlineLevel="2" x14ac:dyDescent="0.25">
      <c r="A53" s="7" t="s">
        <v>31</v>
      </c>
      <c r="B53" s="3" t="s">
        <v>26</v>
      </c>
      <c r="C53">
        <v>6</v>
      </c>
      <c r="D53" s="7" t="s">
        <v>93</v>
      </c>
      <c r="E53" s="7" t="s">
        <v>99</v>
      </c>
      <c r="F53" s="7" t="s">
        <v>95</v>
      </c>
      <c r="G53" s="7" t="s">
        <v>100</v>
      </c>
      <c r="H53" s="7" t="s">
        <v>101</v>
      </c>
      <c r="I53" s="8">
        <v>4.8208599999999997</v>
      </c>
      <c r="J53" s="8">
        <v>42.946299999999994</v>
      </c>
      <c r="K53" s="8">
        <v>70.675149999999988</v>
      </c>
      <c r="L53" s="8">
        <v>0.59655999999999998</v>
      </c>
      <c r="M53" s="8">
        <v>3.8796999999999997</v>
      </c>
      <c r="N53" s="8">
        <v>4.8628499999999999</v>
      </c>
      <c r="O53" s="8">
        <v>5.8599999999999998E-3</v>
      </c>
      <c r="P53" s="9"/>
      <c r="Q53">
        <f t="shared" si="2"/>
        <v>257.67779999999993</v>
      </c>
      <c r="R53">
        <f t="shared" si="3"/>
        <v>424.05089999999996</v>
      </c>
    </row>
    <row r="54" spans="1:18" ht="30" outlineLevel="2" x14ac:dyDescent="0.25">
      <c r="A54" s="7" t="s">
        <v>33</v>
      </c>
      <c r="B54" s="3" t="s">
        <v>34</v>
      </c>
      <c r="C54">
        <v>17</v>
      </c>
      <c r="D54" s="7" t="s">
        <v>93</v>
      </c>
      <c r="E54" s="7" t="s">
        <v>99</v>
      </c>
      <c r="F54" s="7" t="s">
        <v>95</v>
      </c>
      <c r="G54" s="7" t="s">
        <v>100</v>
      </c>
      <c r="H54" s="7" t="s">
        <v>101</v>
      </c>
      <c r="I54" s="8">
        <v>5.3398599999999998</v>
      </c>
      <c r="J54" s="8">
        <v>47.561899999999994</v>
      </c>
      <c r="K54" s="8">
        <v>78.286149999999992</v>
      </c>
      <c r="L54" s="8">
        <v>0.66008999999999995</v>
      </c>
      <c r="M54" s="8">
        <v>4.1987599999999992</v>
      </c>
      <c r="N54" s="8">
        <v>5.2486699999999997</v>
      </c>
      <c r="O54" s="8">
        <v>5.8599999999999998E-3</v>
      </c>
      <c r="P54" s="9"/>
      <c r="Q54">
        <f t="shared" si="2"/>
        <v>808.55229999999995</v>
      </c>
      <c r="R54">
        <f t="shared" si="3"/>
        <v>1330.8645499999998</v>
      </c>
    </row>
    <row r="55" spans="1:18" ht="30" outlineLevel="2" x14ac:dyDescent="0.25">
      <c r="A55" s="7" t="s">
        <v>35</v>
      </c>
      <c r="B55" s="3" t="s">
        <v>28</v>
      </c>
      <c r="C55">
        <v>4</v>
      </c>
      <c r="D55" s="7" t="s">
        <v>93</v>
      </c>
      <c r="E55" s="7" t="s">
        <v>99</v>
      </c>
      <c r="F55" s="7" t="s">
        <v>95</v>
      </c>
      <c r="G55" s="7" t="s">
        <v>100</v>
      </c>
      <c r="H55" s="7" t="s">
        <v>101</v>
      </c>
      <c r="I55" s="8">
        <v>3.0467599999999999</v>
      </c>
      <c r="J55" s="8">
        <v>25.922999999999998</v>
      </c>
      <c r="K55" s="8">
        <v>44.667149999999999</v>
      </c>
      <c r="L55" s="8">
        <v>0.37940999999999997</v>
      </c>
      <c r="M55" s="8">
        <v>2.7893199999999996</v>
      </c>
      <c r="N55" s="8">
        <v>3.5443499999999997</v>
      </c>
      <c r="O55" s="8">
        <v>5.8599999999999998E-3</v>
      </c>
      <c r="P55" s="9"/>
      <c r="Q55">
        <f t="shared" si="2"/>
        <v>103.69199999999999</v>
      </c>
      <c r="R55">
        <f t="shared" si="3"/>
        <v>178.6686</v>
      </c>
    </row>
    <row r="56" spans="1:18" ht="30" outlineLevel="2" x14ac:dyDescent="0.25">
      <c r="A56" s="7" t="s">
        <v>36</v>
      </c>
      <c r="B56" s="3" t="s">
        <v>26</v>
      </c>
      <c r="C56">
        <v>4</v>
      </c>
      <c r="D56" s="7" t="s">
        <v>93</v>
      </c>
      <c r="E56" s="7" t="s">
        <v>99</v>
      </c>
      <c r="F56" s="7" t="s">
        <v>95</v>
      </c>
      <c r="G56" s="7" t="s">
        <v>100</v>
      </c>
      <c r="H56" s="7" t="s">
        <v>101</v>
      </c>
      <c r="I56" s="8">
        <v>2.9749599999999998</v>
      </c>
      <c r="J56" s="8">
        <v>25.142299999999999</v>
      </c>
      <c r="K56" s="8">
        <v>43.614149999999995</v>
      </c>
      <c r="L56" s="8">
        <v>0.37061999999999995</v>
      </c>
      <c r="M56" s="8">
        <v>2.7452099999999997</v>
      </c>
      <c r="N56" s="8">
        <v>3.4910099999999997</v>
      </c>
      <c r="O56" s="8">
        <v>5.8599999999999998E-3</v>
      </c>
      <c r="P56" s="9"/>
      <c r="Q56">
        <f t="shared" si="2"/>
        <v>100.5692</v>
      </c>
      <c r="R56">
        <f t="shared" si="3"/>
        <v>174.45659999999998</v>
      </c>
    </row>
    <row r="57" spans="1:18" ht="30" outlineLevel="2" x14ac:dyDescent="0.25">
      <c r="A57" s="7" t="s">
        <v>37</v>
      </c>
      <c r="B57" s="3" t="s">
        <v>38</v>
      </c>
      <c r="C57">
        <v>4</v>
      </c>
      <c r="D57" s="7" t="s">
        <v>93</v>
      </c>
      <c r="E57" s="7" t="s">
        <v>99</v>
      </c>
      <c r="F57" s="7" t="s">
        <v>95</v>
      </c>
      <c r="G57" s="7" t="s">
        <v>100</v>
      </c>
      <c r="H57" s="7" t="s">
        <v>101</v>
      </c>
      <c r="I57" s="8">
        <v>3.2967599999999999</v>
      </c>
      <c r="J57" s="8">
        <v>27.856399999999997</v>
      </c>
      <c r="K57" s="8">
        <v>48.333149999999996</v>
      </c>
      <c r="L57" s="8">
        <v>0.41000999999999999</v>
      </c>
      <c r="M57" s="8">
        <v>2.94299</v>
      </c>
      <c r="N57" s="8">
        <v>3.7301599999999997</v>
      </c>
      <c r="O57" s="8">
        <v>5.8599999999999998E-3</v>
      </c>
      <c r="P57" s="9"/>
      <c r="Q57">
        <f t="shared" si="2"/>
        <v>111.42559999999999</v>
      </c>
      <c r="R57">
        <f t="shared" si="3"/>
        <v>193.33259999999999</v>
      </c>
    </row>
    <row r="58" spans="1:18" ht="30" outlineLevel="2" x14ac:dyDescent="0.25">
      <c r="A58" s="7" t="s">
        <v>39</v>
      </c>
      <c r="B58" s="3" t="s">
        <v>34</v>
      </c>
      <c r="C58">
        <v>16</v>
      </c>
      <c r="D58" s="7" t="s">
        <v>93</v>
      </c>
      <c r="E58" s="7" t="s">
        <v>99</v>
      </c>
      <c r="F58" s="7" t="s">
        <v>95</v>
      </c>
      <c r="G58" s="7" t="s">
        <v>100</v>
      </c>
      <c r="H58" s="7" t="s">
        <v>101</v>
      </c>
      <c r="I58" s="8">
        <v>3.40896</v>
      </c>
      <c r="J58" s="8">
        <v>29.002999999999997</v>
      </c>
      <c r="K58" s="8">
        <v>49.977149999999995</v>
      </c>
      <c r="L58" s="8">
        <v>0.42373999999999995</v>
      </c>
      <c r="M58" s="8">
        <v>3.0119099999999999</v>
      </c>
      <c r="N58" s="8">
        <v>3.8134999999999999</v>
      </c>
      <c r="O58" s="8">
        <v>5.8599999999999998E-3</v>
      </c>
      <c r="P58" s="9"/>
      <c r="Q58">
        <f t="shared" si="2"/>
        <v>464.04799999999994</v>
      </c>
      <c r="R58">
        <f t="shared" si="3"/>
        <v>799.63439999999991</v>
      </c>
    </row>
    <row r="59" spans="1:18" ht="30" outlineLevel="2" x14ac:dyDescent="0.25">
      <c r="A59" s="7" t="s">
        <v>40</v>
      </c>
      <c r="B59" s="3" t="s">
        <v>28</v>
      </c>
      <c r="C59">
        <v>4</v>
      </c>
      <c r="D59" s="7" t="s">
        <v>93</v>
      </c>
      <c r="E59" s="7" t="s">
        <v>99</v>
      </c>
      <c r="F59" s="7" t="s">
        <v>95</v>
      </c>
      <c r="G59" s="7" t="s">
        <v>100</v>
      </c>
      <c r="H59" s="7" t="s">
        <v>101</v>
      </c>
      <c r="I59" s="8">
        <v>3.3544699999999996</v>
      </c>
      <c r="J59" s="8">
        <v>27.227039999999999</v>
      </c>
      <c r="K59" s="8">
        <v>49.178149999999995</v>
      </c>
      <c r="L59" s="8">
        <v>0.41707</v>
      </c>
      <c r="M59" s="8">
        <v>2.97844</v>
      </c>
      <c r="N59" s="8">
        <v>3.7730099999999998</v>
      </c>
      <c r="O59" s="8">
        <v>5.8599999999999998E-3</v>
      </c>
      <c r="P59" s="9"/>
      <c r="Q59">
        <f t="shared" si="2"/>
        <v>108.90816</v>
      </c>
      <c r="R59">
        <f t="shared" si="3"/>
        <v>196.71259999999998</v>
      </c>
    </row>
    <row r="60" spans="1:18" ht="30" outlineLevel="2" x14ac:dyDescent="0.25">
      <c r="A60" s="7" t="s">
        <v>41</v>
      </c>
      <c r="B60" s="3" t="s">
        <v>26</v>
      </c>
      <c r="C60">
        <v>7</v>
      </c>
      <c r="D60" s="7" t="s">
        <v>93</v>
      </c>
      <c r="E60" s="7" t="s">
        <v>99</v>
      </c>
      <c r="F60" s="7" t="s">
        <v>95</v>
      </c>
      <c r="G60" s="7" t="s">
        <v>100</v>
      </c>
      <c r="H60" s="7" t="s">
        <v>101</v>
      </c>
      <c r="I60" s="8">
        <v>3.3192199999999996</v>
      </c>
      <c r="J60" s="8">
        <v>26.799169999999997</v>
      </c>
      <c r="K60" s="8">
        <v>48.662149999999997</v>
      </c>
      <c r="L60" s="8">
        <v>0.41275999999999996</v>
      </c>
      <c r="M60" s="8">
        <v>2.95675</v>
      </c>
      <c r="N60" s="8">
        <v>3.7467899999999998</v>
      </c>
      <c r="O60" s="8">
        <v>5.8599999999999998E-3</v>
      </c>
      <c r="P60" s="9"/>
      <c r="Q60">
        <f t="shared" si="2"/>
        <v>187.59418999999997</v>
      </c>
      <c r="R60">
        <f t="shared" si="3"/>
        <v>340.63504999999998</v>
      </c>
    </row>
    <row r="61" spans="1:18" ht="30" outlineLevel="2" x14ac:dyDescent="0.25">
      <c r="A61" s="7" t="s">
        <v>42</v>
      </c>
      <c r="B61" s="3" t="s">
        <v>38</v>
      </c>
      <c r="C61">
        <v>4</v>
      </c>
      <c r="D61" s="7" t="s">
        <v>93</v>
      </c>
      <c r="E61" s="7" t="s">
        <v>99</v>
      </c>
      <c r="F61" s="7" t="s">
        <v>95</v>
      </c>
      <c r="G61" s="7" t="s">
        <v>100</v>
      </c>
      <c r="H61" s="7" t="s">
        <v>101</v>
      </c>
      <c r="I61" s="8">
        <v>3.6797899999999997</v>
      </c>
      <c r="J61" s="8">
        <v>29.705399999999997</v>
      </c>
      <c r="K61" s="8">
        <v>53.947149999999993</v>
      </c>
      <c r="L61" s="8">
        <v>0.45688999999999996</v>
      </c>
      <c r="M61" s="8">
        <v>3.1783699999999997</v>
      </c>
      <c r="N61" s="8">
        <v>4.0147599999999999</v>
      </c>
      <c r="O61" s="8">
        <v>5.8599999999999998E-3</v>
      </c>
      <c r="P61" s="9"/>
      <c r="Q61">
        <f t="shared" si="2"/>
        <v>118.82159999999999</v>
      </c>
      <c r="R61">
        <f t="shared" si="3"/>
        <v>215.78859999999997</v>
      </c>
    </row>
    <row r="62" spans="1:18" ht="30" outlineLevel="2" x14ac:dyDescent="0.25">
      <c r="A62" s="7" t="s">
        <v>43</v>
      </c>
      <c r="B62" s="3" t="s">
        <v>34</v>
      </c>
      <c r="C62">
        <v>16</v>
      </c>
      <c r="D62" s="7" t="s">
        <v>93</v>
      </c>
      <c r="E62" s="7" t="s">
        <v>99</v>
      </c>
      <c r="F62" s="7" t="s">
        <v>95</v>
      </c>
      <c r="G62" s="7" t="s">
        <v>100</v>
      </c>
      <c r="H62" s="7" t="s">
        <v>101</v>
      </c>
      <c r="I62" s="8">
        <v>3.75386</v>
      </c>
      <c r="J62" s="8">
        <v>30.46754</v>
      </c>
      <c r="K62" s="8">
        <v>55.034149999999997</v>
      </c>
      <c r="L62" s="8">
        <v>0.46594999999999998</v>
      </c>
      <c r="M62" s="8">
        <v>3.2238399999999996</v>
      </c>
      <c r="N62" s="8">
        <v>4.0697699999999992</v>
      </c>
      <c r="O62" s="8">
        <v>5.8599999999999998E-3</v>
      </c>
      <c r="P62" s="9"/>
      <c r="Q62">
        <f t="shared" si="2"/>
        <v>487.48063999999999</v>
      </c>
      <c r="R62">
        <f t="shared" si="3"/>
        <v>880.54639999999995</v>
      </c>
    </row>
    <row r="63" spans="1:18" ht="30" outlineLevel="2" x14ac:dyDescent="0.25">
      <c r="A63" s="7" t="s">
        <v>44</v>
      </c>
      <c r="B63" s="3" t="s">
        <v>34</v>
      </c>
      <c r="C63">
        <v>17</v>
      </c>
      <c r="D63" s="7" t="s">
        <v>93</v>
      </c>
      <c r="E63" s="7" t="s">
        <v>99</v>
      </c>
      <c r="F63" s="7" t="s">
        <v>95</v>
      </c>
      <c r="G63" s="7" t="s">
        <v>100</v>
      </c>
      <c r="H63" s="7" t="s">
        <v>101</v>
      </c>
      <c r="I63" s="8">
        <v>4.2127599999999994</v>
      </c>
      <c r="J63" s="8">
        <v>37.286399999999993</v>
      </c>
      <c r="K63" s="8">
        <v>61.762149999999998</v>
      </c>
      <c r="L63" s="8">
        <v>0.52213999999999994</v>
      </c>
      <c r="M63" s="8">
        <v>3.5061099999999996</v>
      </c>
      <c r="N63" s="8">
        <v>4.4110899999999997</v>
      </c>
      <c r="O63" s="8">
        <v>5.8599999999999998E-3</v>
      </c>
      <c r="P63" s="9"/>
      <c r="Q63">
        <f t="shared" si="2"/>
        <v>633.86879999999985</v>
      </c>
      <c r="R63">
        <f t="shared" si="3"/>
        <v>1049.9565499999999</v>
      </c>
    </row>
    <row r="64" spans="1:18" ht="30" outlineLevel="2" x14ac:dyDescent="0.25">
      <c r="A64" s="7" t="s">
        <v>45</v>
      </c>
      <c r="B64" s="3" t="s">
        <v>28</v>
      </c>
      <c r="C64">
        <v>4</v>
      </c>
      <c r="D64" s="7" t="s">
        <v>93</v>
      </c>
      <c r="E64" s="7" t="s">
        <v>99</v>
      </c>
      <c r="F64" s="7" t="s">
        <v>95</v>
      </c>
      <c r="G64" s="7" t="s">
        <v>100</v>
      </c>
      <c r="H64" s="7" t="s">
        <v>101</v>
      </c>
      <c r="I64" s="8">
        <v>4.3211599999999999</v>
      </c>
      <c r="J64" s="8">
        <v>37.769599999999997</v>
      </c>
      <c r="K64" s="8">
        <v>63.350149999999999</v>
      </c>
      <c r="L64" s="8">
        <v>0.53538999999999992</v>
      </c>
      <c r="M64" s="8">
        <v>3.5726199999999997</v>
      </c>
      <c r="N64" s="8">
        <v>4.4915199999999995</v>
      </c>
      <c r="O64" s="8">
        <v>5.8599999999999998E-3</v>
      </c>
      <c r="P64" s="9"/>
      <c r="Q64">
        <f t="shared" si="2"/>
        <v>151.07839999999999</v>
      </c>
      <c r="R64">
        <f t="shared" si="3"/>
        <v>253.4006</v>
      </c>
    </row>
    <row r="65" spans="1:18" ht="30" outlineLevel="2" x14ac:dyDescent="0.25">
      <c r="A65" s="7" t="s">
        <v>46</v>
      </c>
      <c r="B65" s="3" t="s">
        <v>26</v>
      </c>
      <c r="C65">
        <v>4</v>
      </c>
      <c r="D65" s="7" t="s">
        <v>93</v>
      </c>
      <c r="E65" s="7" t="s">
        <v>99</v>
      </c>
      <c r="F65" s="7" t="s">
        <v>95</v>
      </c>
      <c r="G65" s="7" t="s">
        <v>100</v>
      </c>
      <c r="H65" s="7" t="s">
        <v>101</v>
      </c>
      <c r="I65" s="8">
        <v>4.0521599999999998</v>
      </c>
      <c r="J65" s="8">
        <v>35.527499999999996</v>
      </c>
      <c r="K65" s="8">
        <v>59.407149999999994</v>
      </c>
      <c r="L65" s="8">
        <v>0.50246999999999997</v>
      </c>
      <c r="M65" s="8">
        <v>3.4072999999999998</v>
      </c>
      <c r="N65" s="8">
        <v>4.2916099999999995</v>
      </c>
      <c r="O65" s="8">
        <v>5.8599999999999998E-3</v>
      </c>
      <c r="P65" s="9"/>
      <c r="Q65">
        <f t="shared" si="2"/>
        <v>142.10999999999999</v>
      </c>
      <c r="R65">
        <f t="shared" si="3"/>
        <v>237.62859999999998</v>
      </c>
    </row>
    <row r="66" spans="1:18" ht="30" outlineLevel="2" x14ac:dyDescent="0.25">
      <c r="A66" s="7" t="s">
        <v>47</v>
      </c>
      <c r="B66" s="3" t="s">
        <v>38</v>
      </c>
      <c r="C66">
        <v>5</v>
      </c>
      <c r="D66" s="7" t="s">
        <v>93</v>
      </c>
      <c r="E66" s="7" t="s">
        <v>99</v>
      </c>
      <c r="F66" s="7" t="s">
        <v>95</v>
      </c>
      <c r="G66" s="7" t="s">
        <v>100</v>
      </c>
      <c r="H66" s="7" t="s">
        <v>101</v>
      </c>
      <c r="I66" s="8">
        <v>4.2118599999999997</v>
      </c>
      <c r="J66" s="8">
        <v>37.169699999999999</v>
      </c>
      <c r="K66" s="8">
        <v>61.748149999999995</v>
      </c>
      <c r="L66" s="8">
        <v>0.52201999999999993</v>
      </c>
      <c r="M66" s="8">
        <v>3.5054599999999998</v>
      </c>
      <c r="N66" s="8">
        <v>4.4103199999999996</v>
      </c>
      <c r="O66" s="8">
        <v>5.8599999999999998E-3</v>
      </c>
      <c r="P66" s="9"/>
      <c r="Q66">
        <f t="shared" si="2"/>
        <v>185.8485</v>
      </c>
      <c r="R66">
        <f t="shared" si="3"/>
        <v>308.74074999999999</v>
      </c>
    </row>
    <row r="67" spans="1:18" ht="30" outlineLevel="2" x14ac:dyDescent="0.25">
      <c r="A67" s="7" t="s">
        <v>48</v>
      </c>
      <c r="B67" s="3" t="s">
        <v>28</v>
      </c>
      <c r="C67">
        <v>4</v>
      </c>
      <c r="D67" s="7" t="s">
        <v>93</v>
      </c>
      <c r="E67" s="7" t="s">
        <v>99</v>
      </c>
      <c r="F67" s="7" t="s">
        <v>95</v>
      </c>
      <c r="G67" s="7" t="s">
        <v>100</v>
      </c>
      <c r="H67" s="7" t="s">
        <v>101</v>
      </c>
      <c r="I67" s="8">
        <v>4.1465599999999991</v>
      </c>
      <c r="J67" s="8">
        <v>36.270599999999995</v>
      </c>
      <c r="K67" s="8">
        <v>60.790149999999997</v>
      </c>
      <c r="L67" s="8">
        <v>0.51401999999999992</v>
      </c>
      <c r="M67" s="8">
        <v>3.4652599999999998</v>
      </c>
      <c r="N67" s="8">
        <v>4.3617099999999995</v>
      </c>
      <c r="O67" s="8">
        <v>5.8599999999999998E-3</v>
      </c>
      <c r="P67" s="9"/>
      <c r="Q67">
        <f t="shared" si="2"/>
        <v>145.08239999999998</v>
      </c>
      <c r="R67">
        <f t="shared" si="3"/>
        <v>243.16059999999999</v>
      </c>
    </row>
    <row r="68" spans="1:18" ht="30" outlineLevel="2" x14ac:dyDescent="0.25">
      <c r="A68" s="7" t="s">
        <v>49</v>
      </c>
      <c r="B68" s="3" t="s">
        <v>26</v>
      </c>
      <c r="C68">
        <v>6</v>
      </c>
      <c r="D68" s="7" t="s">
        <v>93</v>
      </c>
      <c r="E68" s="7" t="s">
        <v>99</v>
      </c>
      <c r="F68" s="7" t="s">
        <v>95</v>
      </c>
      <c r="G68" s="7" t="s">
        <v>100</v>
      </c>
      <c r="H68" s="7" t="s">
        <v>101</v>
      </c>
      <c r="I68" s="8">
        <v>3.8862599999999996</v>
      </c>
      <c r="J68" s="8">
        <v>34.102899999999998</v>
      </c>
      <c r="K68" s="8">
        <v>56.974149999999995</v>
      </c>
      <c r="L68" s="8">
        <v>0.48216999999999999</v>
      </c>
      <c r="M68" s="8">
        <v>3.3053399999999997</v>
      </c>
      <c r="N68" s="8">
        <v>4.1683299999999992</v>
      </c>
      <c r="O68" s="8">
        <v>5.8599999999999998E-3</v>
      </c>
      <c r="P68" s="9"/>
      <c r="Q68">
        <f t="shared" si="2"/>
        <v>204.61739999999998</v>
      </c>
      <c r="R68">
        <f t="shared" si="3"/>
        <v>341.84489999999994</v>
      </c>
    </row>
    <row r="69" spans="1:18" ht="30" outlineLevel="2" x14ac:dyDescent="0.25">
      <c r="A69" s="7" t="s">
        <v>50</v>
      </c>
      <c r="B69" s="3" t="s">
        <v>38</v>
      </c>
      <c r="C69">
        <v>3</v>
      </c>
      <c r="D69" s="7" t="s">
        <v>93</v>
      </c>
      <c r="E69" s="7" t="s">
        <v>99</v>
      </c>
      <c r="F69" s="7" t="s">
        <v>95</v>
      </c>
      <c r="G69" s="7" t="s">
        <v>100</v>
      </c>
      <c r="H69" s="7" t="s">
        <v>101</v>
      </c>
      <c r="I69" s="8">
        <v>4.0404599999999995</v>
      </c>
      <c r="J69" s="8">
        <v>35.6875</v>
      </c>
      <c r="K69" s="8">
        <v>59.235149999999997</v>
      </c>
      <c r="L69" s="8">
        <v>0.50103999999999993</v>
      </c>
      <c r="M69" s="8">
        <v>3.4000299999999997</v>
      </c>
      <c r="N69" s="8">
        <v>4.2828399999999993</v>
      </c>
      <c r="O69" s="8">
        <v>5.8599999999999998E-3</v>
      </c>
      <c r="P69" s="9"/>
      <c r="Q69">
        <f t="shared" si="2"/>
        <v>107.0625</v>
      </c>
      <c r="R69">
        <f t="shared" si="3"/>
        <v>177.70544999999998</v>
      </c>
    </row>
    <row r="70" spans="1:18" ht="30" outlineLevel="2" x14ac:dyDescent="0.25">
      <c r="A70" s="7" t="s">
        <v>51</v>
      </c>
      <c r="B70" s="3" t="s">
        <v>34</v>
      </c>
      <c r="C70">
        <v>18</v>
      </c>
      <c r="D70" s="7" t="s">
        <v>93</v>
      </c>
      <c r="E70" s="7" t="s">
        <v>99</v>
      </c>
      <c r="F70" s="7" t="s">
        <v>95</v>
      </c>
      <c r="G70" s="7" t="s">
        <v>100</v>
      </c>
      <c r="H70" s="7" t="s">
        <v>101</v>
      </c>
      <c r="I70" s="8">
        <v>4.0391599999999999</v>
      </c>
      <c r="J70" s="8">
        <v>35.785299999999999</v>
      </c>
      <c r="K70" s="8">
        <v>59.216149999999999</v>
      </c>
      <c r="L70" s="8">
        <v>0.50086999999999993</v>
      </c>
      <c r="M70" s="8">
        <v>3.3992799999999996</v>
      </c>
      <c r="N70" s="8">
        <v>4.2819199999999995</v>
      </c>
      <c r="O70" s="8">
        <v>5.8599999999999998E-3</v>
      </c>
      <c r="P70" s="9"/>
      <c r="Q70">
        <f t="shared" si="2"/>
        <v>644.1354</v>
      </c>
      <c r="R70">
        <f t="shared" si="3"/>
        <v>1065.8906999999999</v>
      </c>
    </row>
    <row r="71" spans="1:18" ht="30" outlineLevel="2" x14ac:dyDescent="0.25">
      <c r="A71" s="7" t="s">
        <v>52</v>
      </c>
      <c r="B71" s="3" t="s">
        <v>38</v>
      </c>
      <c r="C71">
        <v>4</v>
      </c>
      <c r="D71" s="7" t="s">
        <v>93</v>
      </c>
      <c r="E71" s="7" t="s">
        <v>99</v>
      </c>
      <c r="F71" s="7" t="s">
        <v>95</v>
      </c>
      <c r="G71" s="7" t="s">
        <v>100</v>
      </c>
      <c r="H71" s="7" t="s">
        <v>101</v>
      </c>
      <c r="I71" s="8">
        <v>5.7322599999999992</v>
      </c>
      <c r="J71" s="8">
        <v>50.818599999999996</v>
      </c>
      <c r="K71" s="8">
        <v>84.037149999999997</v>
      </c>
      <c r="L71" s="8">
        <v>0.70810999999999991</v>
      </c>
      <c r="M71" s="8">
        <v>4.4399299999999995</v>
      </c>
      <c r="N71" s="8">
        <v>5.5402799999999992</v>
      </c>
      <c r="O71" s="8">
        <v>5.8599999999999998E-3</v>
      </c>
      <c r="P71" s="9"/>
      <c r="Q71">
        <f t="shared" si="2"/>
        <v>203.27439999999999</v>
      </c>
      <c r="R71">
        <f t="shared" si="3"/>
        <v>336.14859999999999</v>
      </c>
    </row>
    <row r="72" spans="1:18" ht="30" outlineLevel="2" x14ac:dyDescent="0.25">
      <c r="A72" s="7" t="s">
        <v>53</v>
      </c>
      <c r="B72" s="3" t="s">
        <v>34</v>
      </c>
      <c r="C72">
        <v>16</v>
      </c>
      <c r="D72" s="7" t="s">
        <v>93</v>
      </c>
      <c r="E72" s="7" t="s">
        <v>99</v>
      </c>
      <c r="F72" s="7" t="s">
        <v>95</v>
      </c>
      <c r="G72" s="7" t="s">
        <v>100</v>
      </c>
      <c r="H72" s="7" t="s">
        <v>101</v>
      </c>
      <c r="I72" s="8">
        <v>5.7331599999999998</v>
      </c>
      <c r="J72" s="8">
        <v>50.982999999999997</v>
      </c>
      <c r="K72" s="8">
        <v>84.051149999999993</v>
      </c>
      <c r="L72" s="8">
        <v>0.70822999999999992</v>
      </c>
      <c r="M72" s="8">
        <v>4.4404899999999996</v>
      </c>
      <c r="N72" s="8">
        <v>5.5409699999999997</v>
      </c>
      <c r="O72" s="8">
        <v>5.8599999999999998E-3</v>
      </c>
      <c r="P72" s="9"/>
      <c r="Q72">
        <f t="shared" si="2"/>
        <v>815.72799999999995</v>
      </c>
      <c r="R72">
        <f t="shared" si="3"/>
        <v>1344.8183999999999</v>
      </c>
    </row>
    <row r="73" spans="1:18" ht="30" outlineLevel="2" x14ac:dyDescent="0.25">
      <c r="A73" s="7" t="s">
        <v>54</v>
      </c>
      <c r="B73" s="3" t="s">
        <v>28</v>
      </c>
      <c r="C73">
        <v>5</v>
      </c>
      <c r="D73" s="7" t="s">
        <v>93</v>
      </c>
      <c r="E73" s="7" t="s">
        <v>99</v>
      </c>
      <c r="F73" s="7" t="s">
        <v>95</v>
      </c>
      <c r="G73" s="7" t="s">
        <v>100</v>
      </c>
      <c r="H73" s="7" t="s">
        <v>101</v>
      </c>
      <c r="I73" s="8">
        <v>5.8736599999999992</v>
      </c>
      <c r="J73" s="8">
        <v>51.569599999999994</v>
      </c>
      <c r="K73" s="8">
        <v>86.111149999999995</v>
      </c>
      <c r="L73" s="8">
        <v>0.72542999999999991</v>
      </c>
      <c r="M73" s="8">
        <v>4.5268199999999998</v>
      </c>
      <c r="N73" s="8">
        <v>5.6453499999999996</v>
      </c>
      <c r="O73" s="8">
        <v>5.8599999999999998E-3</v>
      </c>
      <c r="P73" s="9"/>
      <c r="Q73">
        <f t="shared" si="2"/>
        <v>257.84799999999996</v>
      </c>
      <c r="R73">
        <f t="shared" si="3"/>
        <v>430.55574999999999</v>
      </c>
    </row>
    <row r="74" spans="1:18" ht="30" outlineLevel="2" x14ac:dyDescent="0.25">
      <c r="A74" s="7" t="s">
        <v>55</v>
      </c>
      <c r="B74" s="3" t="s">
        <v>26</v>
      </c>
      <c r="C74">
        <v>5</v>
      </c>
      <c r="D74" s="7" t="s">
        <v>93</v>
      </c>
      <c r="E74" s="7" t="s">
        <v>99</v>
      </c>
      <c r="F74" s="7" t="s">
        <v>95</v>
      </c>
      <c r="G74" s="7" t="s">
        <v>100</v>
      </c>
      <c r="H74" s="7" t="s">
        <v>101</v>
      </c>
      <c r="I74" s="8">
        <v>5.5077599999999993</v>
      </c>
      <c r="J74" s="8">
        <v>48.511999999999993</v>
      </c>
      <c r="K74" s="8">
        <v>80.746149999999986</v>
      </c>
      <c r="L74" s="8">
        <v>0.68062999999999996</v>
      </c>
      <c r="M74" s="8">
        <v>4.3018999999999998</v>
      </c>
      <c r="N74" s="8">
        <v>5.3733799999999992</v>
      </c>
      <c r="O74" s="8">
        <v>5.8599999999999998E-3</v>
      </c>
      <c r="P74" s="9"/>
      <c r="Q74">
        <f t="shared" si="2"/>
        <v>242.55999999999997</v>
      </c>
      <c r="R74">
        <f t="shared" si="3"/>
        <v>403.73074999999994</v>
      </c>
    </row>
    <row r="75" spans="1:18" ht="30" outlineLevel="2" x14ac:dyDescent="0.25">
      <c r="A75" s="7" t="s">
        <v>56</v>
      </c>
      <c r="B75" s="3" t="s">
        <v>34</v>
      </c>
      <c r="C75">
        <v>16</v>
      </c>
      <c r="D75" s="7" t="s">
        <v>93</v>
      </c>
      <c r="E75" s="7" t="s">
        <v>99</v>
      </c>
      <c r="F75" s="7" t="s">
        <v>95</v>
      </c>
      <c r="G75" s="7" t="s">
        <v>100</v>
      </c>
      <c r="H75" s="7" t="s">
        <v>101</v>
      </c>
      <c r="I75" s="8">
        <v>6.2849599999999999</v>
      </c>
      <c r="J75" s="8">
        <v>55.8142</v>
      </c>
      <c r="K75" s="8">
        <v>92.140149999999991</v>
      </c>
      <c r="L75" s="8">
        <v>0.77575999999999989</v>
      </c>
      <c r="M75" s="8">
        <v>4.7794999999999996</v>
      </c>
      <c r="N75" s="8">
        <v>5.95092</v>
      </c>
      <c r="O75" s="8">
        <v>5.8599999999999998E-3</v>
      </c>
      <c r="P75" s="9"/>
      <c r="Q75">
        <f t="shared" si="2"/>
        <v>893.02719999999999</v>
      </c>
      <c r="R75">
        <f t="shared" si="3"/>
        <v>1474.2423999999999</v>
      </c>
    </row>
    <row r="76" spans="1:18" ht="30" outlineLevel="2" x14ac:dyDescent="0.25">
      <c r="A76" s="7" t="s">
        <v>57</v>
      </c>
      <c r="B76" s="3" t="s">
        <v>28</v>
      </c>
      <c r="C76">
        <v>4</v>
      </c>
      <c r="D76" s="7" t="s">
        <v>93</v>
      </c>
      <c r="E76" s="7" t="s">
        <v>99</v>
      </c>
      <c r="F76" s="7" t="s">
        <v>95</v>
      </c>
      <c r="G76" s="7" t="s">
        <v>100</v>
      </c>
      <c r="H76" s="7" t="s">
        <v>101</v>
      </c>
      <c r="I76" s="8">
        <v>6.06616</v>
      </c>
      <c r="J76" s="8">
        <v>53.835099999999997</v>
      </c>
      <c r="K76" s="8">
        <v>88.933149999999998</v>
      </c>
      <c r="L76" s="8">
        <v>0.74898999999999993</v>
      </c>
      <c r="M76" s="8">
        <v>4.6451499999999992</v>
      </c>
      <c r="N76" s="8">
        <v>5.7884399999999996</v>
      </c>
      <c r="O76" s="8">
        <v>5.8599999999999998E-3</v>
      </c>
      <c r="P76" s="9"/>
      <c r="Q76">
        <f t="shared" si="2"/>
        <v>215.34039999999999</v>
      </c>
      <c r="R76">
        <f t="shared" si="3"/>
        <v>355.73259999999999</v>
      </c>
    </row>
    <row r="77" spans="1:18" ht="30" outlineLevel="2" x14ac:dyDescent="0.25">
      <c r="A77" s="7" t="s">
        <v>58</v>
      </c>
      <c r="B77" s="3" t="s">
        <v>26</v>
      </c>
      <c r="C77">
        <v>6</v>
      </c>
      <c r="D77" s="7" t="s">
        <v>93</v>
      </c>
      <c r="E77" s="7" t="s">
        <v>99</v>
      </c>
      <c r="F77" s="7" t="s">
        <v>95</v>
      </c>
      <c r="G77" s="7" t="s">
        <v>100</v>
      </c>
      <c r="H77" s="7" t="s">
        <v>101</v>
      </c>
      <c r="I77" s="8">
        <v>6.0332599999999994</v>
      </c>
      <c r="J77" s="8">
        <v>53.454099999999997</v>
      </c>
      <c r="K77" s="8">
        <v>88.450149999999994</v>
      </c>
      <c r="L77" s="8">
        <v>0.74494999999999989</v>
      </c>
      <c r="M77" s="8">
        <v>4.6248899999999997</v>
      </c>
      <c r="N77" s="8">
        <v>5.7639499999999995</v>
      </c>
      <c r="O77" s="8">
        <v>5.8599999999999998E-3</v>
      </c>
      <c r="P77" s="9"/>
      <c r="Q77">
        <f t="shared" si="2"/>
        <v>320.72460000000001</v>
      </c>
      <c r="R77">
        <f t="shared" si="3"/>
        <v>530.70089999999993</v>
      </c>
    </row>
    <row r="78" spans="1:18" ht="30" outlineLevel="2" x14ac:dyDescent="0.25">
      <c r="A78" s="7" t="s">
        <v>59</v>
      </c>
      <c r="B78" s="3" t="s">
        <v>38</v>
      </c>
      <c r="C78">
        <v>5</v>
      </c>
      <c r="D78" s="7" t="s">
        <v>93</v>
      </c>
      <c r="E78" s="7" t="s">
        <v>99</v>
      </c>
      <c r="F78" s="7" t="s">
        <v>95</v>
      </c>
      <c r="G78" s="7" t="s">
        <v>100</v>
      </c>
      <c r="H78" s="7" t="s">
        <v>101</v>
      </c>
      <c r="I78" s="8">
        <v>6.2614599999999996</v>
      </c>
      <c r="J78" s="8">
        <v>55.751899999999999</v>
      </c>
      <c r="K78" s="8">
        <v>91.796149999999997</v>
      </c>
      <c r="L78" s="8">
        <v>0.77288999999999997</v>
      </c>
      <c r="M78" s="8">
        <v>4.7650899999999998</v>
      </c>
      <c r="N78" s="8">
        <v>5.9334999999999996</v>
      </c>
      <c r="O78" s="8">
        <v>5.8599999999999998E-3</v>
      </c>
      <c r="P78" s="9"/>
      <c r="Q78">
        <f t="shared" si="2"/>
        <v>278.7595</v>
      </c>
      <c r="R78">
        <f t="shared" si="3"/>
        <v>458.98075</v>
      </c>
    </row>
    <row r="79" spans="1:18" ht="30" outlineLevel="2" x14ac:dyDescent="0.25">
      <c r="A79" s="7" t="s">
        <v>60</v>
      </c>
      <c r="B79" s="3" t="s">
        <v>28</v>
      </c>
      <c r="C79">
        <v>5</v>
      </c>
      <c r="D79" s="7" t="s">
        <v>93</v>
      </c>
      <c r="E79" s="7" t="s">
        <v>99</v>
      </c>
      <c r="F79" s="7" t="s">
        <v>95</v>
      </c>
      <c r="G79" s="7" t="s">
        <v>100</v>
      </c>
      <c r="H79" s="7" t="s">
        <v>101</v>
      </c>
      <c r="I79" s="8">
        <v>5.9455599999999995</v>
      </c>
      <c r="J79" s="8">
        <v>52.524199999999993</v>
      </c>
      <c r="K79" s="8">
        <v>87.165149999999997</v>
      </c>
      <c r="L79" s="8">
        <v>0.73421999999999998</v>
      </c>
      <c r="M79" s="8">
        <v>4.57104</v>
      </c>
      <c r="N79" s="8">
        <v>5.6988199999999996</v>
      </c>
      <c r="O79" s="8">
        <v>5.8599999999999998E-3</v>
      </c>
      <c r="P79" s="9"/>
      <c r="Q79">
        <f t="shared" si="2"/>
        <v>262.62099999999998</v>
      </c>
      <c r="R79">
        <f t="shared" si="3"/>
        <v>435.82574999999997</v>
      </c>
    </row>
    <row r="80" spans="1:18" ht="30" outlineLevel="2" x14ac:dyDescent="0.25">
      <c r="A80" s="7" t="s">
        <v>61</v>
      </c>
      <c r="B80" s="3" t="s">
        <v>26</v>
      </c>
      <c r="C80">
        <v>4</v>
      </c>
      <c r="D80" s="7" t="s">
        <v>93</v>
      </c>
      <c r="E80" s="7" t="s">
        <v>99</v>
      </c>
      <c r="F80" s="7" t="s">
        <v>95</v>
      </c>
      <c r="G80" s="7" t="s">
        <v>100</v>
      </c>
      <c r="H80" s="7" t="s">
        <v>101</v>
      </c>
      <c r="I80" s="8">
        <v>5.9153599999999997</v>
      </c>
      <c r="J80" s="8">
        <v>52.170699999999997</v>
      </c>
      <c r="K80" s="8">
        <v>86.722149999999999</v>
      </c>
      <c r="L80" s="8">
        <v>0.73051999999999995</v>
      </c>
      <c r="M80" s="8">
        <v>4.5523099999999994</v>
      </c>
      <c r="N80" s="8">
        <v>5.6761999999999997</v>
      </c>
      <c r="O80" s="8">
        <v>5.8599999999999998E-3</v>
      </c>
      <c r="P80" s="9"/>
      <c r="Q80">
        <f t="shared" si="2"/>
        <v>208.68279999999999</v>
      </c>
      <c r="R80">
        <f t="shared" si="3"/>
        <v>346.8886</v>
      </c>
    </row>
    <row r="81" spans="1:18" ht="30" outlineLevel="2" x14ac:dyDescent="0.25">
      <c r="A81" s="7" t="s">
        <v>62</v>
      </c>
      <c r="B81" s="3" t="s">
        <v>38</v>
      </c>
      <c r="C81">
        <v>4</v>
      </c>
      <c r="D81" s="7" t="s">
        <v>93</v>
      </c>
      <c r="E81" s="7" t="s">
        <v>99</v>
      </c>
      <c r="F81" s="7" t="s">
        <v>95</v>
      </c>
      <c r="G81" s="7" t="s">
        <v>100</v>
      </c>
      <c r="H81" s="7" t="s">
        <v>101</v>
      </c>
      <c r="I81" s="8">
        <v>6.1329599999999997</v>
      </c>
      <c r="J81" s="8">
        <v>54.360799999999998</v>
      </c>
      <c r="K81" s="8">
        <v>89.912149999999997</v>
      </c>
      <c r="L81" s="8">
        <v>0.75714999999999999</v>
      </c>
      <c r="M81" s="8">
        <v>4.6861999999999995</v>
      </c>
      <c r="N81" s="8">
        <v>5.8380699999999992</v>
      </c>
      <c r="O81" s="8">
        <v>5.8599999999999998E-3</v>
      </c>
      <c r="P81" s="9"/>
      <c r="Q81">
        <f t="shared" si="2"/>
        <v>217.44319999999999</v>
      </c>
      <c r="R81">
        <f t="shared" si="3"/>
        <v>359.64859999999999</v>
      </c>
    </row>
    <row r="82" spans="1:18" ht="30" outlineLevel="2" x14ac:dyDescent="0.25">
      <c r="A82" s="7" t="s">
        <v>63</v>
      </c>
      <c r="B82" s="3" t="s">
        <v>34</v>
      </c>
      <c r="C82">
        <v>18</v>
      </c>
      <c r="D82" s="7" t="s">
        <v>93</v>
      </c>
      <c r="E82" s="7" t="s">
        <v>99</v>
      </c>
      <c r="F82" s="7" t="s">
        <v>95</v>
      </c>
      <c r="G82" s="7" t="s">
        <v>100</v>
      </c>
      <c r="H82" s="7" t="s">
        <v>101</v>
      </c>
      <c r="I82" s="8">
        <v>6.14696</v>
      </c>
      <c r="J82" s="8">
        <v>54.361899999999999</v>
      </c>
      <c r="K82" s="8">
        <v>90.117149999999995</v>
      </c>
      <c r="L82" s="8">
        <v>0.75886999999999993</v>
      </c>
      <c r="M82" s="8">
        <v>4.6947799999999997</v>
      </c>
      <c r="N82" s="8">
        <v>5.8484499999999997</v>
      </c>
      <c r="O82" s="8">
        <v>5.8599999999999998E-3</v>
      </c>
      <c r="P82" s="9"/>
      <c r="Q82">
        <f t="shared" si="2"/>
        <v>978.51419999999996</v>
      </c>
      <c r="R82">
        <f t="shared" si="3"/>
        <v>1622.1087</v>
      </c>
    </row>
    <row r="83" spans="1:18" ht="30" outlineLevel="2" x14ac:dyDescent="0.25">
      <c r="A83" s="7" t="s">
        <v>64</v>
      </c>
      <c r="B83" s="3" t="s">
        <v>28</v>
      </c>
      <c r="C83">
        <v>4</v>
      </c>
      <c r="D83" s="7" t="s">
        <v>93</v>
      </c>
      <c r="E83" s="7" t="s">
        <v>99</v>
      </c>
      <c r="F83" s="7" t="s">
        <v>95</v>
      </c>
      <c r="G83" s="7" t="s">
        <v>100</v>
      </c>
      <c r="H83" s="7" t="s">
        <v>101</v>
      </c>
      <c r="I83" s="8">
        <v>6.1346599999999993</v>
      </c>
      <c r="J83" s="8">
        <v>53.941899999999997</v>
      </c>
      <c r="K83" s="8">
        <v>89.937149999999988</v>
      </c>
      <c r="L83" s="8">
        <v>0.75736999999999999</v>
      </c>
      <c r="M83" s="8">
        <v>4.6925199999999991</v>
      </c>
      <c r="N83" s="8">
        <v>5.8456999999999999</v>
      </c>
      <c r="O83" s="8">
        <v>5.8899999999999994E-3</v>
      </c>
      <c r="P83" s="9"/>
      <c r="Q83">
        <f t="shared" si="2"/>
        <v>215.76759999999999</v>
      </c>
      <c r="R83">
        <f t="shared" si="3"/>
        <v>359.74859999999995</v>
      </c>
    </row>
    <row r="84" spans="1:18" ht="30" outlineLevel="2" x14ac:dyDescent="0.25">
      <c r="A84" s="7" t="s">
        <v>65</v>
      </c>
      <c r="B84" s="3" t="s">
        <v>26</v>
      </c>
      <c r="C84">
        <v>7</v>
      </c>
      <c r="D84" s="7" t="s">
        <v>93</v>
      </c>
      <c r="E84" s="7" t="s">
        <v>99</v>
      </c>
      <c r="F84" s="7" t="s">
        <v>95</v>
      </c>
      <c r="G84" s="7" t="s">
        <v>100</v>
      </c>
      <c r="H84" s="7" t="s">
        <v>101</v>
      </c>
      <c r="I84" s="8">
        <v>6.1055599999999997</v>
      </c>
      <c r="J84" s="8">
        <v>53.596399999999996</v>
      </c>
      <c r="K84" s="8">
        <v>89.510149999999996</v>
      </c>
      <c r="L84" s="8">
        <v>0.75380999999999998</v>
      </c>
      <c r="M84" s="8">
        <v>4.6745399999999995</v>
      </c>
      <c r="N84" s="8">
        <v>5.8239699999999992</v>
      </c>
      <c r="O84" s="8">
        <v>5.8899999999999994E-3</v>
      </c>
      <c r="P84" s="9"/>
      <c r="Q84">
        <f t="shared" ref="Q84:Q149" si="4">J84*C84</f>
        <v>375.17479999999995</v>
      </c>
      <c r="R84">
        <f t="shared" ref="R84:R149" si="5">K84*C84</f>
        <v>626.57105000000001</v>
      </c>
    </row>
    <row r="85" spans="1:18" ht="30" outlineLevel="2" x14ac:dyDescent="0.25">
      <c r="A85" s="7" t="s">
        <v>66</v>
      </c>
      <c r="B85" s="3" t="s">
        <v>38</v>
      </c>
      <c r="C85">
        <v>4</v>
      </c>
      <c r="D85" s="7" t="s">
        <v>93</v>
      </c>
      <c r="E85" s="7" t="s">
        <v>99</v>
      </c>
      <c r="F85" s="7" t="s">
        <v>95</v>
      </c>
      <c r="G85" s="7" t="s">
        <v>100</v>
      </c>
      <c r="H85" s="7" t="s">
        <v>101</v>
      </c>
      <c r="I85" s="8">
        <v>6.3236599999999994</v>
      </c>
      <c r="J85" s="8">
        <v>55.790799999999997</v>
      </c>
      <c r="K85" s="8">
        <v>92.708149999999989</v>
      </c>
      <c r="L85" s="8">
        <v>0.78049999999999997</v>
      </c>
      <c r="M85" s="8">
        <v>4.80877</v>
      </c>
      <c r="N85" s="8">
        <v>5.9862599999999997</v>
      </c>
      <c r="O85" s="8">
        <v>5.8899999999999994E-3</v>
      </c>
      <c r="P85" s="9"/>
      <c r="Q85">
        <f t="shared" si="4"/>
        <v>223.16319999999999</v>
      </c>
      <c r="R85">
        <f t="shared" si="5"/>
        <v>370.83259999999996</v>
      </c>
    </row>
    <row r="86" spans="1:18" ht="30" outlineLevel="2" x14ac:dyDescent="0.25">
      <c r="A86" s="7" t="s">
        <v>67</v>
      </c>
      <c r="B86" s="3" t="s">
        <v>34</v>
      </c>
      <c r="C86">
        <v>15</v>
      </c>
      <c r="D86" s="7" t="s">
        <v>93</v>
      </c>
      <c r="E86" s="7" t="s">
        <v>99</v>
      </c>
      <c r="F86" s="7" t="s">
        <v>95</v>
      </c>
      <c r="G86" s="7" t="s">
        <v>100</v>
      </c>
      <c r="H86" s="7" t="s">
        <v>101</v>
      </c>
      <c r="I86" s="8">
        <v>6.3410599999999997</v>
      </c>
      <c r="J86" s="8">
        <v>55.817499999999995</v>
      </c>
      <c r="K86" s="8">
        <v>92.963149999999999</v>
      </c>
      <c r="L86" s="8">
        <v>0.78262999999999994</v>
      </c>
      <c r="M86" s="8">
        <v>4.8194099999999995</v>
      </c>
      <c r="N86" s="8">
        <v>5.9991299999999992</v>
      </c>
      <c r="O86" s="8">
        <v>5.8899999999999994E-3</v>
      </c>
      <c r="P86" s="9"/>
      <c r="Q86">
        <f t="shared" si="4"/>
        <v>837.26249999999993</v>
      </c>
      <c r="R86">
        <f t="shared" si="5"/>
        <v>1394.4472499999999</v>
      </c>
    </row>
    <row r="87" spans="1:18" ht="30" outlineLevel="2" x14ac:dyDescent="0.25">
      <c r="A87" s="7" t="s">
        <v>68</v>
      </c>
      <c r="B87" s="3" t="s">
        <v>28</v>
      </c>
      <c r="C87">
        <v>4</v>
      </c>
      <c r="D87" s="7" t="s">
        <v>93</v>
      </c>
      <c r="E87" s="7" t="s">
        <v>99</v>
      </c>
      <c r="F87" s="7" t="s">
        <v>95</v>
      </c>
      <c r="G87" s="7" t="s">
        <v>100</v>
      </c>
      <c r="H87" s="7" t="s">
        <v>101</v>
      </c>
      <c r="I87" s="8">
        <v>5.5815599999999996</v>
      </c>
      <c r="J87" s="8">
        <v>49.381899999999995</v>
      </c>
      <c r="K87" s="8">
        <v>81.827149999999989</v>
      </c>
      <c r="L87" s="8">
        <v>0.68966999999999989</v>
      </c>
      <c r="M87" s="8">
        <v>4.3525399999999994</v>
      </c>
      <c r="N87" s="8">
        <v>5.4345999999999997</v>
      </c>
      <c r="O87" s="8">
        <v>5.8899999999999994E-3</v>
      </c>
      <c r="P87" s="9"/>
      <c r="Q87">
        <f t="shared" si="4"/>
        <v>197.52759999999998</v>
      </c>
      <c r="R87">
        <f t="shared" si="5"/>
        <v>327.30859999999996</v>
      </c>
    </row>
    <row r="88" spans="1:18" ht="30" outlineLevel="2" x14ac:dyDescent="0.25">
      <c r="A88" s="7" t="s">
        <v>69</v>
      </c>
      <c r="B88" s="3" t="s">
        <v>26</v>
      </c>
      <c r="C88">
        <v>4</v>
      </c>
      <c r="D88" s="7" t="s">
        <v>93</v>
      </c>
      <c r="E88" s="7" t="s">
        <v>99</v>
      </c>
      <c r="F88" s="7" t="s">
        <v>95</v>
      </c>
      <c r="G88" s="7" t="s">
        <v>100</v>
      </c>
      <c r="H88" s="7" t="s">
        <v>101</v>
      </c>
      <c r="I88" s="8">
        <v>5.3732599999999993</v>
      </c>
      <c r="J88" s="8">
        <v>47.728599999999993</v>
      </c>
      <c r="K88" s="8">
        <v>78.775149999999996</v>
      </c>
      <c r="L88" s="8">
        <v>0.66417999999999999</v>
      </c>
      <c r="M88" s="8">
        <v>4.2245699999999999</v>
      </c>
      <c r="N88" s="8">
        <v>5.2798499999999997</v>
      </c>
      <c r="O88" s="8">
        <v>5.8899999999999994E-3</v>
      </c>
      <c r="P88" s="9"/>
      <c r="Q88">
        <f t="shared" si="4"/>
        <v>190.91439999999997</v>
      </c>
      <c r="R88">
        <f t="shared" si="5"/>
        <v>315.10059999999999</v>
      </c>
    </row>
    <row r="89" spans="1:18" ht="30" outlineLevel="2" x14ac:dyDescent="0.25">
      <c r="A89" s="7" t="s">
        <v>70</v>
      </c>
      <c r="B89" s="3" t="s">
        <v>38</v>
      </c>
      <c r="C89">
        <v>4</v>
      </c>
      <c r="D89" s="7" t="s">
        <v>93</v>
      </c>
      <c r="E89" s="7" t="s">
        <v>99</v>
      </c>
      <c r="F89" s="7" t="s">
        <v>95</v>
      </c>
      <c r="G89" s="7" t="s">
        <v>100</v>
      </c>
      <c r="H89" s="7" t="s">
        <v>101</v>
      </c>
      <c r="I89" s="8">
        <v>5.4226599999999996</v>
      </c>
      <c r="J89" s="8">
        <v>48.400799999999997</v>
      </c>
      <c r="K89" s="8">
        <v>79.498149999999995</v>
      </c>
      <c r="L89" s="8">
        <v>0.67021999999999993</v>
      </c>
      <c r="M89" s="8">
        <v>4.2549199999999994</v>
      </c>
      <c r="N89" s="8">
        <v>5.31656</v>
      </c>
      <c r="O89" s="8">
        <v>5.8899999999999994E-3</v>
      </c>
      <c r="P89" s="9"/>
      <c r="Q89">
        <f t="shared" si="4"/>
        <v>193.60319999999999</v>
      </c>
      <c r="R89">
        <f t="shared" si="5"/>
        <v>317.99259999999998</v>
      </c>
    </row>
    <row r="90" spans="1:18" ht="30" outlineLevel="2" x14ac:dyDescent="0.25">
      <c r="A90" s="7" t="s">
        <v>71</v>
      </c>
      <c r="B90" s="3" t="s">
        <v>34</v>
      </c>
      <c r="C90">
        <v>19</v>
      </c>
      <c r="D90" s="7" t="s">
        <v>93</v>
      </c>
      <c r="E90" s="7" t="s">
        <v>99</v>
      </c>
      <c r="F90" s="7" t="s">
        <v>95</v>
      </c>
      <c r="G90" s="7" t="s">
        <v>100</v>
      </c>
      <c r="H90" s="7" t="s">
        <v>101</v>
      </c>
      <c r="I90" s="8">
        <v>5.5183599999999995</v>
      </c>
      <c r="J90" s="8">
        <v>48.943099999999994</v>
      </c>
      <c r="K90" s="8">
        <v>80.902149999999992</v>
      </c>
      <c r="L90" s="8">
        <v>0.68193999999999999</v>
      </c>
      <c r="M90" s="8">
        <v>4.3137599999999994</v>
      </c>
      <c r="N90" s="8">
        <v>5.3876999999999997</v>
      </c>
      <c r="O90" s="8">
        <v>5.8899999999999994E-3</v>
      </c>
      <c r="P90" s="9"/>
      <c r="Q90">
        <f t="shared" si="4"/>
        <v>929.91889999999989</v>
      </c>
      <c r="R90">
        <f t="shared" si="5"/>
        <v>1537.1408499999998</v>
      </c>
    </row>
    <row r="91" spans="1:18" ht="30" outlineLevel="2" x14ac:dyDescent="0.25">
      <c r="A91" s="7" t="s">
        <v>72</v>
      </c>
      <c r="B91" s="3" t="s">
        <v>28</v>
      </c>
      <c r="C91">
        <v>4</v>
      </c>
      <c r="D91" s="7" t="s">
        <v>93</v>
      </c>
      <c r="E91" s="7" t="s">
        <v>99</v>
      </c>
      <c r="F91" s="7" t="s">
        <v>95</v>
      </c>
      <c r="G91" s="7" t="s">
        <v>100</v>
      </c>
      <c r="H91" s="7" t="s">
        <v>101</v>
      </c>
      <c r="I91" s="8">
        <v>5.1418599999999994</v>
      </c>
      <c r="J91" s="8">
        <v>46.1586</v>
      </c>
      <c r="K91" s="8">
        <v>75.382149999999996</v>
      </c>
      <c r="L91" s="8">
        <v>0.63583999999999996</v>
      </c>
      <c r="M91" s="8">
        <v>4.0823199999999993</v>
      </c>
      <c r="N91" s="8">
        <v>5.1078599999999996</v>
      </c>
      <c r="O91" s="8">
        <v>5.8899999999999994E-3</v>
      </c>
      <c r="P91" s="9"/>
      <c r="Q91">
        <f t="shared" si="4"/>
        <v>184.6344</v>
      </c>
      <c r="R91">
        <f t="shared" si="5"/>
        <v>301.52859999999998</v>
      </c>
    </row>
    <row r="92" spans="1:18" ht="30" outlineLevel="2" x14ac:dyDescent="0.25">
      <c r="A92" s="7" t="s">
        <v>73</v>
      </c>
      <c r="B92" s="3" t="s">
        <v>26</v>
      </c>
      <c r="C92">
        <v>7</v>
      </c>
      <c r="D92" s="7" t="s">
        <v>93</v>
      </c>
      <c r="E92" s="7" t="s">
        <v>99</v>
      </c>
      <c r="F92" s="7" t="s">
        <v>95</v>
      </c>
      <c r="G92" s="7" t="s">
        <v>100</v>
      </c>
      <c r="H92" s="7" t="s">
        <v>101</v>
      </c>
      <c r="I92" s="8">
        <v>4.9670599999999991</v>
      </c>
      <c r="J92" s="8">
        <v>44.766299999999994</v>
      </c>
      <c r="K92" s="8">
        <v>72.819149999999993</v>
      </c>
      <c r="L92" s="8">
        <v>0.61444999999999994</v>
      </c>
      <c r="M92" s="8">
        <v>3.9749399999999997</v>
      </c>
      <c r="N92" s="8">
        <v>4.9779899999999992</v>
      </c>
      <c r="O92" s="8">
        <v>5.8899999999999994E-3</v>
      </c>
      <c r="P92" s="9"/>
      <c r="Q92">
        <f t="shared" si="4"/>
        <v>313.36409999999995</v>
      </c>
      <c r="R92">
        <f t="shared" si="5"/>
        <v>509.73404999999997</v>
      </c>
    </row>
    <row r="93" spans="1:18" ht="30" outlineLevel="2" x14ac:dyDescent="0.25">
      <c r="A93" s="7" t="s">
        <v>74</v>
      </c>
      <c r="B93" s="3" t="s">
        <v>38</v>
      </c>
      <c r="C93">
        <v>4</v>
      </c>
      <c r="D93" s="7" t="s">
        <v>93</v>
      </c>
      <c r="E93" s="7" t="s">
        <v>99</v>
      </c>
      <c r="F93" s="7" t="s">
        <v>95</v>
      </c>
      <c r="G93" s="7" t="s">
        <v>100</v>
      </c>
      <c r="H93" s="7" t="s">
        <v>101</v>
      </c>
      <c r="I93" s="8">
        <v>5.0113599999999998</v>
      </c>
      <c r="J93" s="8">
        <v>45.386399999999995</v>
      </c>
      <c r="K93" s="8">
        <v>73.47014999999999</v>
      </c>
      <c r="L93" s="8">
        <v>0.61987999999999999</v>
      </c>
      <c r="M93" s="8">
        <v>4.0022599999999997</v>
      </c>
      <c r="N93" s="8">
        <v>5.0110299999999999</v>
      </c>
      <c r="O93" s="8">
        <v>5.8899999999999994E-3</v>
      </c>
      <c r="P93" s="9"/>
      <c r="Q93">
        <f t="shared" si="4"/>
        <v>181.54559999999998</v>
      </c>
      <c r="R93">
        <f t="shared" si="5"/>
        <v>293.88059999999996</v>
      </c>
    </row>
    <row r="94" spans="1:18" ht="30" outlineLevel="2" x14ac:dyDescent="0.25">
      <c r="A94" s="7" t="s">
        <v>75</v>
      </c>
      <c r="B94" s="3" t="s">
        <v>34</v>
      </c>
      <c r="C94">
        <v>15</v>
      </c>
      <c r="D94" s="7" t="s">
        <v>93</v>
      </c>
      <c r="E94" s="7" t="s">
        <v>99</v>
      </c>
      <c r="F94" s="7" t="s">
        <v>95</v>
      </c>
      <c r="G94" s="7" t="s">
        <v>100</v>
      </c>
      <c r="H94" s="7" t="s">
        <v>101</v>
      </c>
      <c r="I94" s="8">
        <v>5.0850599999999995</v>
      </c>
      <c r="J94" s="8">
        <v>45.784099999999995</v>
      </c>
      <c r="K94" s="8">
        <v>74.549149999999997</v>
      </c>
      <c r="L94" s="8">
        <v>0.62888999999999995</v>
      </c>
      <c r="M94" s="8">
        <v>4.0474399999999999</v>
      </c>
      <c r="N94" s="8">
        <v>5.0656699999999999</v>
      </c>
      <c r="O94" s="8">
        <v>5.8899999999999994E-3</v>
      </c>
      <c r="P94" s="9"/>
      <c r="Q94">
        <f t="shared" si="4"/>
        <v>686.76149999999996</v>
      </c>
      <c r="R94">
        <f t="shared" si="5"/>
        <v>1118.2372499999999</v>
      </c>
    </row>
    <row r="95" spans="1:18" ht="30" outlineLevel="2" x14ac:dyDescent="0.25">
      <c r="A95" s="7" t="s">
        <v>76</v>
      </c>
      <c r="B95" s="3" t="s">
        <v>28</v>
      </c>
      <c r="C95">
        <v>4</v>
      </c>
      <c r="D95" s="7" t="s">
        <v>93</v>
      </c>
      <c r="E95" s="7" t="s">
        <v>99</v>
      </c>
      <c r="F95" s="7" t="s">
        <v>95</v>
      </c>
      <c r="G95" s="7" t="s">
        <v>100</v>
      </c>
      <c r="H95" s="7" t="s">
        <v>101</v>
      </c>
      <c r="I95" s="8">
        <v>4.9035599999999997</v>
      </c>
      <c r="J95" s="8">
        <v>44.448599999999999</v>
      </c>
      <c r="K95" s="8">
        <v>71.887149999999991</v>
      </c>
      <c r="L95" s="8">
        <v>0.60666999999999993</v>
      </c>
      <c r="M95" s="8">
        <v>3.9305999999999996</v>
      </c>
      <c r="N95" s="8">
        <v>4.9243999999999994</v>
      </c>
      <c r="O95" s="8">
        <v>5.8599999999999998E-3</v>
      </c>
      <c r="P95" s="9"/>
      <c r="Q95">
        <f t="shared" si="4"/>
        <v>177.7944</v>
      </c>
      <c r="R95">
        <f t="shared" si="5"/>
        <v>287.54859999999996</v>
      </c>
    </row>
    <row r="96" spans="1:18" ht="30" outlineLevel="2" x14ac:dyDescent="0.25">
      <c r="A96" s="7" t="s">
        <v>77</v>
      </c>
      <c r="B96" s="3" t="s">
        <v>26</v>
      </c>
      <c r="C96">
        <v>8</v>
      </c>
      <c r="D96" s="7" t="s">
        <v>93</v>
      </c>
      <c r="E96" s="7" t="s">
        <v>99</v>
      </c>
      <c r="F96" s="7" t="s">
        <v>95</v>
      </c>
      <c r="G96" s="7" t="s">
        <v>100</v>
      </c>
      <c r="H96" s="7" t="s">
        <v>101</v>
      </c>
      <c r="I96" s="8">
        <v>4.7451599999999994</v>
      </c>
      <c r="J96" s="8">
        <v>43.1785</v>
      </c>
      <c r="K96" s="8">
        <v>69.567149999999998</v>
      </c>
      <c r="L96" s="8">
        <v>0.58728999999999998</v>
      </c>
      <c r="M96" s="8">
        <v>3.8332099999999998</v>
      </c>
      <c r="N96" s="8">
        <v>4.8066599999999999</v>
      </c>
      <c r="O96" s="8">
        <v>5.8599999999999998E-3</v>
      </c>
      <c r="P96" s="9"/>
      <c r="Q96">
        <f t="shared" si="4"/>
        <v>345.428</v>
      </c>
      <c r="R96">
        <f t="shared" si="5"/>
        <v>556.53719999999998</v>
      </c>
    </row>
    <row r="97" spans="1:18" ht="30" outlineLevel="2" x14ac:dyDescent="0.25">
      <c r="A97" s="7" t="s">
        <v>78</v>
      </c>
      <c r="B97" s="3" t="s">
        <v>38</v>
      </c>
      <c r="C97">
        <v>5</v>
      </c>
      <c r="D97" s="7" t="s">
        <v>93</v>
      </c>
      <c r="E97" s="7" t="s">
        <v>99</v>
      </c>
      <c r="F97" s="7" t="s">
        <v>95</v>
      </c>
      <c r="G97" s="7" t="s">
        <v>100</v>
      </c>
      <c r="H97" s="7" t="s">
        <v>101</v>
      </c>
      <c r="I97" s="8">
        <v>4.7980599999999995</v>
      </c>
      <c r="J97" s="8">
        <v>43.866299999999995</v>
      </c>
      <c r="K97" s="8">
        <v>70.343149999999994</v>
      </c>
      <c r="L97" s="8">
        <v>0.59376999999999991</v>
      </c>
      <c r="M97" s="8">
        <v>3.8658099999999997</v>
      </c>
      <c r="N97" s="8">
        <v>4.8460699999999992</v>
      </c>
      <c r="O97" s="8">
        <v>5.8599999999999998E-3</v>
      </c>
      <c r="P97" s="9"/>
      <c r="Q97">
        <f t="shared" si="4"/>
        <v>219.33149999999998</v>
      </c>
      <c r="R97">
        <f t="shared" si="5"/>
        <v>351.71574999999996</v>
      </c>
    </row>
    <row r="98" spans="1:18" ht="30" outlineLevel="2" x14ac:dyDescent="0.25">
      <c r="A98" s="7" t="s">
        <v>79</v>
      </c>
      <c r="B98" s="3" t="s">
        <v>34</v>
      </c>
      <c r="C98">
        <v>14</v>
      </c>
      <c r="D98" s="7" t="s">
        <v>93</v>
      </c>
      <c r="E98" s="7" t="s">
        <v>99</v>
      </c>
      <c r="F98" s="7" t="s">
        <v>95</v>
      </c>
      <c r="G98" s="7" t="s">
        <v>100</v>
      </c>
      <c r="H98" s="7" t="s">
        <v>101</v>
      </c>
      <c r="I98" s="8">
        <v>4.8557599999999992</v>
      </c>
      <c r="J98" s="8">
        <v>44.1419</v>
      </c>
      <c r="K98" s="8">
        <v>71.188149999999993</v>
      </c>
      <c r="L98" s="8">
        <v>0.60082999999999998</v>
      </c>
      <c r="M98" s="8">
        <v>3.90123</v>
      </c>
      <c r="N98" s="8">
        <v>4.88889</v>
      </c>
      <c r="O98" s="8">
        <v>5.8599999999999998E-3</v>
      </c>
      <c r="P98" s="9"/>
      <c r="Q98">
        <f t="shared" si="4"/>
        <v>617.98659999999995</v>
      </c>
      <c r="R98">
        <f t="shared" si="5"/>
        <v>996.63409999999988</v>
      </c>
    </row>
    <row r="99" spans="1:18" ht="30" outlineLevel="1" x14ac:dyDescent="0.25">
      <c r="A99" s="7"/>
      <c r="B99" s="3"/>
      <c r="D99" s="7"/>
      <c r="E99" s="7"/>
      <c r="F99" s="7"/>
      <c r="G99" s="7"/>
      <c r="H99" s="10" t="s">
        <v>6</v>
      </c>
      <c r="I99" s="8"/>
      <c r="J99" s="8"/>
      <c r="K99" s="8"/>
      <c r="L99" s="8"/>
      <c r="M99" s="8"/>
      <c r="N99" s="8"/>
      <c r="O99" s="8"/>
      <c r="P99" s="9"/>
      <c r="Q99">
        <f>SUBTOTAL(9,Q51:Q98)</f>
        <v>16121.400890000003</v>
      </c>
      <c r="R99">
        <f>SUBTOTAL(9,R51:R98)</f>
        <v>26786.191749999998</v>
      </c>
    </row>
    <row r="100" spans="1:18" ht="30" outlineLevel="2" x14ac:dyDescent="0.25">
      <c r="A100" s="7" t="s">
        <v>23</v>
      </c>
      <c r="B100" s="3" t="s">
        <v>24</v>
      </c>
      <c r="C100">
        <v>4</v>
      </c>
      <c r="D100" s="7" t="s">
        <v>93</v>
      </c>
      <c r="E100" s="7" t="s">
        <v>102</v>
      </c>
      <c r="F100" s="7" t="s">
        <v>95</v>
      </c>
      <c r="G100" s="7" t="s">
        <v>103</v>
      </c>
      <c r="H100" s="7" t="s">
        <v>104</v>
      </c>
      <c r="I100" s="8">
        <v>5.1931899999999995</v>
      </c>
      <c r="J100" s="8">
        <v>26.044919999999998</v>
      </c>
      <c r="K100" s="8">
        <v>129.41677999999999</v>
      </c>
      <c r="L100" s="8">
        <v>0.64084999999999992</v>
      </c>
      <c r="M100" s="8">
        <v>3.66038</v>
      </c>
      <c r="N100" s="8">
        <v>4.7238399999999992</v>
      </c>
      <c r="O100" s="8">
        <v>8.9299999999999987E-3</v>
      </c>
      <c r="P100" s="9"/>
      <c r="Q100">
        <f t="shared" si="4"/>
        <v>104.17967999999999</v>
      </c>
      <c r="R100">
        <f t="shared" si="5"/>
        <v>517.66711999999995</v>
      </c>
    </row>
    <row r="101" spans="1:18" ht="30" outlineLevel="2" x14ac:dyDescent="0.25">
      <c r="A101" s="7" t="s">
        <v>27</v>
      </c>
      <c r="B101" s="3" t="s">
        <v>28</v>
      </c>
      <c r="C101">
        <v>4</v>
      </c>
      <c r="D101" s="7" t="s">
        <v>93</v>
      </c>
      <c r="E101" s="7" t="s">
        <v>102</v>
      </c>
      <c r="F101" s="7" t="s">
        <v>95</v>
      </c>
      <c r="G101" s="7" t="s">
        <v>103</v>
      </c>
      <c r="H101" s="7" t="s">
        <v>104</v>
      </c>
      <c r="I101" s="8">
        <v>4.8485899999999997</v>
      </c>
      <c r="J101" s="8">
        <v>24.31269</v>
      </c>
      <c r="K101" s="8">
        <v>120.82666999999999</v>
      </c>
      <c r="L101" s="8">
        <v>0.59865999999999997</v>
      </c>
      <c r="M101" s="8">
        <v>3.4372399999999996</v>
      </c>
      <c r="N101" s="8">
        <v>4.4509399999999992</v>
      </c>
      <c r="O101" s="8">
        <v>8.6899999999999998E-3</v>
      </c>
      <c r="P101" s="9"/>
      <c r="Q101">
        <f t="shared" si="4"/>
        <v>97.25076</v>
      </c>
      <c r="R101">
        <f t="shared" si="5"/>
        <v>483.30667999999997</v>
      </c>
    </row>
    <row r="102" spans="1:18" ht="30" outlineLevel="2" x14ac:dyDescent="0.25">
      <c r="A102" s="7" t="s">
        <v>31</v>
      </c>
      <c r="B102" s="3" t="s">
        <v>26</v>
      </c>
      <c r="C102">
        <v>6</v>
      </c>
      <c r="D102" s="7" t="s">
        <v>93</v>
      </c>
      <c r="E102" s="7" t="s">
        <v>102</v>
      </c>
      <c r="F102" s="7" t="s">
        <v>95</v>
      </c>
      <c r="G102" s="7" t="s">
        <v>103</v>
      </c>
      <c r="H102" s="7" t="s">
        <v>104</v>
      </c>
      <c r="I102" s="8">
        <v>4.7974899999999998</v>
      </c>
      <c r="J102" s="8">
        <v>24.061579999999999</v>
      </c>
      <c r="K102" s="8">
        <v>119.55466</v>
      </c>
      <c r="L102" s="8">
        <v>0.59240999999999999</v>
      </c>
      <c r="M102" s="8">
        <v>3.4041999999999999</v>
      </c>
      <c r="N102" s="8">
        <v>4.4105599999999994</v>
      </c>
      <c r="O102" s="8">
        <v>8.6599999999999993E-3</v>
      </c>
      <c r="P102" s="9"/>
      <c r="Q102">
        <f t="shared" si="4"/>
        <v>144.36948000000001</v>
      </c>
      <c r="R102">
        <f t="shared" si="5"/>
        <v>717.32795999999996</v>
      </c>
    </row>
    <row r="103" spans="1:18" ht="30" outlineLevel="2" x14ac:dyDescent="0.25">
      <c r="A103" s="7" t="s">
        <v>33</v>
      </c>
      <c r="B103" s="3" t="s">
        <v>34</v>
      </c>
      <c r="C103">
        <v>17</v>
      </c>
      <c r="D103" s="7" t="s">
        <v>93</v>
      </c>
      <c r="E103" s="7" t="s">
        <v>102</v>
      </c>
      <c r="F103" s="7" t="s">
        <v>95</v>
      </c>
      <c r="G103" s="7" t="s">
        <v>103</v>
      </c>
      <c r="H103" s="7" t="s">
        <v>104</v>
      </c>
      <c r="I103" s="8">
        <v>5.1145899999999997</v>
      </c>
      <c r="J103" s="8">
        <v>25.651619999999998</v>
      </c>
      <c r="K103" s="8">
        <v>127.45877999999999</v>
      </c>
      <c r="L103" s="8">
        <v>0.63123999999999991</v>
      </c>
      <c r="M103" s="8">
        <v>3.6100999999999996</v>
      </c>
      <c r="N103" s="8">
        <v>4.6625099999999993</v>
      </c>
      <c r="O103" s="8">
        <v>8.9199999999999991E-3</v>
      </c>
      <c r="P103" s="9"/>
      <c r="Q103">
        <f t="shared" si="4"/>
        <v>436.07753999999994</v>
      </c>
      <c r="R103">
        <f t="shared" si="5"/>
        <v>2166.7992599999998</v>
      </c>
    </row>
    <row r="104" spans="1:18" ht="30" outlineLevel="2" x14ac:dyDescent="0.25">
      <c r="A104" s="7" t="s">
        <v>35</v>
      </c>
      <c r="B104" s="3" t="s">
        <v>28</v>
      </c>
      <c r="C104">
        <v>4</v>
      </c>
      <c r="D104" s="7" t="s">
        <v>93</v>
      </c>
      <c r="E104" s="7" t="s">
        <v>102</v>
      </c>
      <c r="F104" s="7" t="s">
        <v>95</v>
      </c>
      <c r="G104" s="7" t="s">
        <v>103</v>
      </c>
      <c r="H104" s="7" t="s">
        <v>104</v>
      </c>
      <c r="I104" s="8">
        <v>4.5202599999999995</v>
      </c>
      <c r="J104" s="8">
        <v>22.353319999999997</v>
      </c>
      <c r="K104" s="8">
        <v>112.64614999999999</v>
      </c>
      <c r="L104" s="8">
        <v>0.55846999999999991</v>
      </c>
      <c r="M104" s="8">
        <v>3.21034</v>
      </c>
      <c r="N104" s="8">
        <v>4.1697199999999999</v>
      </c>
      <c r="O104" s="8">
        <v>7.5399999999999998E-3</v>
      </c>
      <c r="P104" s="9"/>
      <c r="Q104">
        <f t="shared" si="4"/>
        <v>89.413279999999986</v>
      </c>
      <c r="R104">
        <f t="shared" si="5"/>
        <v>450.58459999999997</v>
      </c>
    </row>
    <row r="105" spans="1:18" ht="30" outlineLevel="2" x14ac:dyDescent="0.25">
      <c r="A105" s="7" t="s">
        <v>36</v>
      </c>
      <c r="B105" s="3" t="s">
        <v>26</v>
      </c>
      <c r="C105">
        <v>4</v>
      </c>
      <c r="D105" s="7" t="s">
        <v>93</v>
      </c>
      <c r="E105" s="7" t="s">
        <v>102</v>
      </c>
      <c r="F105" s="7" t="s">
        <v>95</v>
      </c>
      <c r="G105" s="7" t="s">
        <v>103</v>
      </c>
      <c r="H105" s="7" t="s">
        <v>104</v>
      </c>
      <c r="I105" s="8">
        <v>4.4680499999999999</v>
      </c>
      <c r="J105" s="8">
        <v>22.098369999999999</v>
      </c>
      <c r="K105" s="8">
        <v>111.34414</v>
      </c>
      <c r="L105" s="8">
        <v>0.5520799999999999</v>
      </c>
      <c r="M105" s="8">
        <v>3.1767499999999997</v>
      </c>
      <c r="N105" s="8">
        <v>4.1286699999999996</v>
      </c>
      <c r="O105" s="8">
        <v>7.5099999999999993E-3</v>
      </c>
      <c r="P105" s="9"/>
      <c r="Q105">
        <f t="shared" si="4"/>
        <v>88.393479999999997</v>
      </c>
      <c r="R105">
        <f t="shared" si="5"/>
        <v>445.37655999999998</v>
      </c>
    </row>
    <row r="106" spans="1:18" ht="30" outlineLevel="2" x14ac:dyDescent="0.25">
      <c r="A106" s="7" t="s">
        <v>37</v>
      </c>
      <c r="B106" s="3" t="s">
        <v>38</v>
      </c>
      <c r="C106">
        <v>4</v>
      </c>
      <c r="D106" s="7" t="s">
        <v>93</v>
      </c>
      <c r="E106" s="7" t="s">
        <v>102</v>
      </c>
      <c r="F106" s="7" t="s">
        <v>95</v>
      </c>
      <c r="G106" s="7" t="s">
        <v>103</v>
      </c>
      <c r="H106" s="7" t="s">
        <v>104</v>
      </c>
      <c r="I106" s="8">
        <v>4.7637599999999996</v>
      </c>
      <c r="J106" s="8">
        <v>23.56082</v>
      </c>
      <c r="K106" s="8">
        <v>118.71623</v>
      </c>
      <c r="L106" s="8">
        <v>0.58827999999999991</v>
      </c>
      <c r="M106" s="8">
        <v>3.3681699999999997</v>
      </c>
      <c r="N106" s="8">
        <v>4.3627599999999997</v>
      </c>
      <c r="O106" s="8">
        <v>7.7199999999999994E-3</v>
      </c>
      <c r="P106" s="9"/>
      <c r="Q106">
        <f t="shared" si="4"/>
        <v>94.243279999999999</v>
      </c>
      <c r="R106">
        <f t="shared" si="5"/>
        <v>474.86491999999998</v>
      </c>
    </row>
    <row r="107" spans="1:18" ht="30" outlineLevel="2" x14ac:dyDescent="0.25">
      <c r="A107" s="7" t="s">
        <v>39</v>
      </c>
      <c r="B107" s="3" t="s">
        <v>34</v>
      </c>
      <c r="C107">
        <v>16</v>
      </c>
      <c r="D107" s="7" t="s">
        <v>93</v>
      </c>
      <c r="E107" s="7" t="s">
        <v>102</v>
      </c>
      <c r="F107" s="7" t="s">
        <v>95</v>
      </c>
      <c r="G107" s="7" t="s">
        <v>103</v>
      </c>
      <c r="H107" s="7" t="s">
        <v>104</v>
      </c>
      <c r="I107" s="8">
        <v>4.7923599999999995</v>
      </c>
      <c r="J107" s="8">
        <v>23.72758</v>
      </c>
      <c r="K107" s="8">
        <v>119.42829999999999</v>
      </c>
      <c r="L107" s="8">
        <v>0.59177999999999997</v>
      </c>
      <c r="M107" s="8">
        <v>3.3885399999999999</v>
      </c>
      <c r="N107" s="8">
        <v>4.3881399999999999</v>
      </c>
      <c r="O107" s="8">
        <v>7.8699999999999985E-3</v>
      </c>
      <c r="P107" s="9"/>
      <c r="Q107">
        <f t="shared" si="4"/>
        <v>379.64127999999999</v>
      </c>
      <c r="R107">
        <f t="shared" si="5"/>
        <v>1910.8527999999999</v>
      </c>
    </row>
    <row r="108" spans="1:18" ht="30" outlineLevel="2" x14ac:dyDescent="0.25">
      <c r="A108" s="7" t="s">
        <v>40</v>
      </c>
      <c r="B108" s="3" t="s">
        <v>28</v>
      </c>
      <c r="C108">
        <v>4</v>
      </c>
      <c r="D108" s="7" t="s">
        <v>93</v>
      </c>
      <c r="E108" s="7" t="s">
        <v>102</v>
      </c>
      <c r="F108" s="7" t="s">
        <v>95</v>
      </c>
      <c r="G108" s="7" t="s">
        <v>103</v>
      </c>
      <c r="H108" s="7" t="s">
        <v>104</v>
      </c>
      <c r="I108" s="8">
        <v>2.5048299999999997</v>
      </c>
      <c r="J108" s="8">
        <v>12.334499999999998</v>
      </c>
      <c r="K108" s="8">
        <v>62.417409999999997</v>
      </c>
      <c r="L108" s="8">
        <v>0.31173999999999996</v>
      </c>
      <c r="M108" s="8">
        <v>1.9029799999999999</v>
      </c>
      <c r="N108" s="8">
        <v>2.5701699999999996</v>
      </c>
      <c r="O108" s="8">
        <v>5.8999999999999999E-3</v>
      </c>
      <c r="P108" s="9"/>
      <c r="Q108">
        <f t="shared" si="4"/>
        <v>49.337999999999994</v>
      </c>
      <c r="R108">
        <f t="shared" si="5"/>
        <v>249.66963999999999</v>
      </c>
    </row>
    <row r="109" spans="1:18" ht="30" outlineLevel="2" x14ac:dyDescent="0.25">
      <c r="A109" s="7" t="s">
        <v>41</v>
      </c>
      <c r="B109" s="3" t="s">
        <v>26</v>
      </c>
      <c r="C109">
        <v>7</v>
      </c>
      <c r="D109" s="7" t="s">
        <v>93</v>
      </c>
      <c r="E109" s="7" t="s">
        <v>102</v>
      </c>
      <c r="F109" s="7" t="s">
        <v>95</v>
      </c>
      <c r="G109" s="7" t="s">
        <v>103</v>
      </c>
      <c r="H109" s="7" t="s">
        <v>104</v>
      </c>
      <c r="I109" s="8">
        <v>2.4750799999999997</v>
      </c>
      <c r="J109" s="8">
        <v>12.19028</v>
      </c>
      <c r="K109" s="8">
        <v>61.676399999999994</v>
      </c>
      <c r="L109" s="8">
        <v>0.30809999999999998</v>
      </c>
      <c r="M109" s="8">
        <v>1.8838199999999998</v>
      </c>
      <c r="N109" s="8">
        <v>2.5467599999999999</v>
      </c>
      <c r="O109" s="8">
        <v>5.8799999999999998E-3</v>
      </c>
      <c r="P109" s="9"/>
      <c r="Q109">
        <f t="shared" si="4"/>
        <v>85.331959999999995</v>
      </c>
      <c r="R109">
        <f t="shared" si="5"/>
        <v>431.73479999999995</v>
      </c>
    </row>
    <row r="110" spans="1:18" ht="30" outlineLevel="2" x14ac:dyDescent="0.25">
      <c r="A110" s="7" t="s">
        <v>42</v>
      </c>
      <c r="B110" s="3" t="s">
        <v>38</v>
      </c>
      <c r="C110">
        <v>4</v>
      </c>
      <c r="D110" s="7" t="s">
        <v>93</v>
      </c>
      <c r="E110" s="7" t="s">
        <v>102</v>
      </c>
      <c r="F110" s="7" t="s">
        <v>95</v>
      </c>
      <c r="G110" s="7" t="s">
        <v>103</v>
      </c>
      <c r="H110" s="7" t="s">
        <v>104</v>
      </c>
      <c r="I110" s="8">
        <v>2.63903</v>
      </c>
      <c r="J110" s="8">
        <v>12.997389999999999</v>
      </c>
      <c r="K110" s="8">
        <v>65.76245999999999</v>
      </c>
      <c r="L110" s="8">
        <v>0.32816999999999996</v>
      </c>
      <c r="M110" s="8">
        <v>1.9900599999999999</v>
      </c>
      <c r="N110" s="8">
        <v>2.6767299999999996</v>
      </c>
      <c r="O110" s="8">
        <v>6.0099999999999997E-3</v>
      </c>
      <c r="P110" s="9"/>
      <c r="Q110">
        <f t="shared" si="4"/>
        <v>51.989559999999997</v>
      </c>
      <c r="R110">
        <f t="shared" si="5"/>
        <v>263.04983999999996</v>
      </c>
    </row>
    <row r="111" spans="1:18" ht="30" outlineLevel="2" x14ac:dyDescent="0.25">
      <c r="A111" s="7" t="s">
        <v>43</v>
      </c>
      <c r="B111" s="3" t="s">
        <v>34</v>
      </c>
      <c r="C111">
        <v>16</v>
      </c>
      <c r="D111" s="7" t="s">
        <v>93</v>
      </c>
      <c r="E111" s="7" t="s">
        <v>102</v>
      </c>
      <c r="F111" s="7" t="s">
        <v>95</v>
      </c>
      <c r="G111" s="7" t="s">
        <v>103</v>
      </c>
      <c r="H111" s="7" t="s">
        <v>104</v>
      </c>
      <c r="I111" s="8">
        <v>2.6500199999999996</v>
      </c>
      <c r="J111" s="8">
        <v>13.06452</v>
      </c>
      <c r="K111" s="8">
        <v>66.036509999999993</v>
      </c>
      <c r="L111" s="8">
        <v>0.32950999999999997</v>
      </c>
      <c r="M111" s="8">
        <v>1.9984599999999999</v>
      </c>
      <c r="N111" s="8">
        <v>2.6873199999999997</v>
      </c>
      <c r="O111" s="8">
        <v>6.11E-3</v>
      </c>
      <c r="P111" s="9"/>
      <c r="Q111">
        <f t="shared" si="4"/>
        <v>209.03232</v>
      </c>
      <c r="R111">
        <f t="shared" si="5"/>
        <v>1056.5841599999999</v>
      </c>
    </row>
    <row r="112" spans="1:18" ht="30" outlineLevel="2" x14ac:dyDescent="0.25">
      <c r="A112" s="7" t="s">
        <v>44</v>
      </c>
      <c r="B112" s="3" t="s">
        <v>34</v>
      </c>
      <c r="C112">
        <v>17</v>
      </c>
      <c r="D112" s="7" t="s">
        <v>93</v>
      </c>
      <c r="E112" s="7" t="s">
        <v>102</v>
      </c>
      <c r="F112" s="7" t="s">
        <v>95</v>
      </c>
      <c r="G112" s="7" t="s">
        <v>103</v>
      </c>
      <c r="H112" s="7" t="s">
        <v>104</v>
      </c>
      <c r="I112" s="8">
        <v>3.4887899999999998</v>
      </c>
      <c r="J112" s="8">
        <v>17.619729999999997</v>
      </c>
      <c r="K112" s="8">
        <v>86.940739999999991</v>
      </c>
      <c r="L112" s="8">
        <v>0.43218999999999996</v>
      </c>
      <c r="M112" s="8">
        <v>2.5720799999999997</v>
      </c>
      <c r="N112" s="8">
        <v>3.3968299999999996</v>
      </c>
      <c r="O112" s="8">
        <v>8.8499999999999985E-3</v>
      </c>
      <c r="P112" s="9"/>
      <c r="Q112">
        <f t="shared" si="4"/>
        <v>299.53540999999996</v>
      </c>
      <c r="R112">
        <f t="shared" si="5"/>
        <v>1477.9925799999999</v>
      </c>
    </row>
    <row r="113" spans="1:18" ht="30" outlineLevel="2" x14ac:dyDescent="0.25">
      <c r="A113" s="7" t="s">
        <v>45</v>
      </c>
      <c r="B113" s="3" t="s">
        <v>28</v>
      </c>
      <c r="C113">
        <v>4</v>
      </c>
      <c r="D113" s="7" t="s">
        <v>93</v>
      </c>
      <c r="E113" s="7" t="s">
        <v>102</v>
      </c>
      <c r="F113" s="7" t="s">
        <v>95</v>
      </c>
      <c r="G113" s="7" t="s">
        <v>103</v>
      </c>
      <c r="H113" s="7" t="s">
        <v>104</v>
      </c>
      <c r="I113" s="8">
        <v>3.5401799999999999</v>
      </c>
      <c r="J113" s="8">
        <v>17.880969999999998</v>
      </c>
      <c r="K113" s="8">
        <v>88.219559999999987</v>
      </c>
      <c r="L113" s="8">
        <v>0.43846999999999997</v>
      </c>
      <c r="M113" s="8">
        <v>2.5996799999999998</v>
      </c>
      <c r="N113" s="8">
        <v>3.4291199999999997</v>
      </c>
      <c r="O113" s="8">
        <v>8.4499999999999992E-3</v>
      </c>
      <c r="P113" s="9"/>
      <c r="Q113">
        <f t="shared" si="4"/>
        <v>71.523879999999991</v>
      </c>
      <c r="R113">
        <f t="shared" si="5"/>
        <v>352.87823999999995</v>
      </c>
    </row>
    <row r="114" spans="1:18" ht="30" outlineLevel="2" x14ac:dyDescent="0.25">
      <c r="A114" s="7" t="s">
        <v>46</v>
      </c>
      <c r="B114" s="3" t="s">
        <v>26</v>
      </c>
      <c r="C114">
        <v>4</v>
      </c>
      <c r="D114" s="7" t="s">
        <v>93</v>
      </c>
      <c r="E114" s="7" t="s">
        <v>102</v>
      </c>
      <c r="F114" s="7" t="s">
        <v>95</v>
      </c>
      <c r="G114" s="7" t="s">
        <v>103</v>
      </c>
      <c r="H114" s="7" t="s">
        <v>104</v>
      </c>
      <c r="I114" s="8">
        <v>3.3641799999999997</v>
      </c>
      <c r="J114" s="8">
        <v>16.977279999999997</v>
      </c>
      <c r="K114" s="8">
        <v>83.834549999999993</v>
      </c>
      <c r="L114" s="8">
        <v>0.41693999999999998</v>
      </c>
      <c r="M114" s="8">
        <v>2.4867699999999999</v>
      </c>
      <c r="N114" s="8">
        <v>3.2912899999999996</v>
      </c>
      <c r="O114" s="8">
        <v>8.4199999999999987E-3</v>
      </c>
      <c r="P114" s="9"/>
      <c r="Q114">
        <f t="shared" si="4"/>
        <v>67.909119999999987</v>
      </c>
      <c r="R114">
        <f t="shared" si="5"/>
        <v>335.33819999999997</v>
      </c>
    </row>
    <row r="115" spans="1:18" ht="30" outlineLevel="2" x14ac:dyDescent="0.25">
      <c r="A115" s="7" t="s">
        <v>47</v>
      </c>
      <c r="B115" s="3" t="s">
        <v>38</v>
      </c>
      <c r="C115">
        <v>5</v>
      </c>
      <c r="D115" s="7" t="s">
        <v>93</v>
      </c>
      <c r="E115" s="7" t="s">
        <v>102</v>
      </c>
      <c r="F115" s="7" t="s">
        <v>95</v>
      </c>
      <c r="G115" s="7" t="s">
        <v>103</v>
      </c>
      <c r="H115" s="7" t="s">
        <v>104</v>
      </c>
      <c r="I115" s="8">
        <v>3.4491899999999998</v>
      </c>
      <c r="J115" s="8">
        <v>17.424869999999999</v>
      </c>
      <c r="K115" s="8">
        <v>85.953669999999988</v>
      </c>
      <c r="L115" s="8">
        <v>0.42734</v>
      </c>
      <c r="M115" s="8">
        <v>2.5446399999999998</v>
      </c>
      <c r="N115" s="8">
        <v>3.3627999999999996</v>
      </c>
      <c r="O115" s="8">
        <v>8.6799999999999985E-3</v>
      </c>
      <c r="P115" s="9"/>
      <c r="Q115">
        <f t="shared" si="4"/>
        <v>87.124349999999993</v>
      </c>
      <c r="R115">
        <f t="shared" si="5"/>
        <v>429.76834999999994</v>
      </c>
    </row>
    <row r="116" spans="1:18" ht="30" outlineLevel="2" x14ac:dyDescent="0.25">
      <c r="A116" s="7" t="s">
        <v>48</v>
      </c>
      <c r="B116" s="3" t="s">
        <v>28</v>
      </c>
      <c r="C116">
        <v>4</v>
      </c>
      <c r="D116" s="7" t="s">
        <v>93</v>
      </c>
      <c r="E116" s="7" t="s">
        <v>102</v>
      </c>
      <c r="F116" s="7" t="s">
        <v>95</v>
      </c>
      <c r="G116" s="7" t="s">
        <v>103</v>
      </c>
      <c r="H116" s="7" t="s">
        <v>104</v>
      </c>
      <c r="I116" s="8">
        <v>4.5273399999999997</v>
      </c>
      <c r="J116" s="8">
        <v>22.772079999999999</v>
      </c>
      <c r="K116" s="8">
        <v>112.82498</v>
      </c>
      <c r="L116" s="8">
        <v>0.55930999999999997</v>
      </c>
      <c r="M116" s="8">
        <v>3.2129099999999999</v>
      </c>
      <c r="N116" s="8">
        <v>4.1723299999999997</v>
      </c>
      <c r="O116" s="8">
        <v>7.1699999999999993E-3</v>
      </c>
      <c r="P116" s="9"/>
      <c r="Q116">
        <f t="shared" si="4"/>
        <v>91.088319999999996</v>
      </c>
      <c r="R116">
        <f t="shared" si="5"/>
        <v>451.29991999999999</v>
      </c>
    </row>
    <row r="117" spans="1:18" ht="30" outlineLevel="2" x14ac:dyDescent="0.25">
      <c r="A117" s="7" t="s">
        <v>49</v>
      </c>
      <c r="B117" s="3" t="s">
        <v>26</v>
      </c>
      <c r="C117">
        <v>6</v>
      </c>
      <c r="D117" s="7" t="s">
        <v>93</v>
      </c>
      <c r="E117" s="7" t="s">
        <v>102</v>
      </c>
      <c r="F117" s="7" t="s">
        <v>95</v>
      </c>
      <c r="G117" s="7" t="s">
        <v>103</v>
      </c>
      <c r="H117" s="7" t="s">
        <v>104</v>
      </c>
      <c r="I117" s="8">
        <v>4.3171399999999993</v>
      </c>
      <c r="J117" s="8">
        <v>21.697819999999997</v>
      </c>
      <c r="K117" s="8">
        <v>107.58296999999999</v>
      </c>
      <c r="L117" s="8">
        <v>0.53355999999999992</v>
      </c>
      <c r="M117" s="8">
        <v>3.0782999999999996</v>
      </c>
      <c r="N117" s="8">
        <v>4.0080699999999991</v>
      </c>
      <c r="O117" s="8">
        <v>7.1499999999999992E-3</v>
      </c>
      <c r="P117" s="9"/>
      <c r="Q117">
        <f t="shared" si="4"/>
        <v>130.18691999999999</v>
      </c>
      <c r="R117">
        <f t="shared" si="5"/>
        <v>645.49781999999993</v>
      </c>
    </row>
    <row r="118" spans="1:18" ht="30" outlineLevel="2" x14ac:dyDescent="0.25">
      <c r="A118" s="7" t="s">
        <v>50</v>
      </c>
      <c r="B118" s="3" t="s">
        <v>38</v>
      </c>
      <c r="C118">
        <v>3</v>
      </c>
      <c r="D118" s="7" t="s">
        <v>93</v>
      </c>
      <c r="E118" s="7" t="s">
        <v>102</v>
      </c>
      <c r="F118" s="7" t="s">
        <v>95</v>
      </c>
      <c r="G118" s="7" t="s">
        <v>103</v>
      </c>
      <c r="H118" s="7" t="s">
        <v>104</v>
      </c>
      <c r="I118" s="8">
        <v>4.4185499999999998</v>
      </c>
      <c r="J118" s="8">
        <v>22.231949999999998</v>
      </c>
      <c r="K118" s="8">
        <v>110.11107</v>
      </c>
      <c r="L118" s="8">
        <v>0.54597999999999991</v>
      </c>
      <c r="M118" s="8">
        <v>3.14581</v>
      </c>
      <c r="N118" s="8">
        <v>4.0911299999999997</v>
      </c>
      <c r="O118" s="8">
        <v>7.3499999999999998E-3</v>
      </c>
      <c r="P118" s="9"/>
      <c r="Q118">
        <f t="shared" si="4"/>
        <v>66.695849999999993</v>
      </c>
      <c r="R118">
        <f t="shared" si="5"/>
        <v>330.33321000000001</v>
      </c>
    </row>
    <row r="119" spans="1:18" ht="30" outlineLevel="2" x14ac:dyDescent="0.25">
      <c r="A119" s="7" t="s">
        <v>51</v>
      </c>
      <c r="B119" s="3" t="s">
        <v>34</v>
      </c>
      <c r="C119">
        <v>18</v>
      </c>
      <c r="D119" s="7" t="s">
        <v>93</v>
      </c>
      <c r="E119" s="7" t="s">
        <v>102</v>
      </c>
      <c r="F119" s="7" t="s">
        <v>95</v>
      </c>
      <c r="G119" s="7" t="s">
        <v>103</v>
      </c>
      <c r="H119" s="7" t="s">
        <v>104</v>
      </c>
      <c r="I119" s="8">
        <v>4.4734499999999997</v>
      </c>
      <c r="J119" s="8">
        <v>22.501139999999999</v>
      </c>
      <c r="K119" s="8">
        <v>111.47913</v>
      </c>
      <c r="L119" s="8">
        <v>0.55269999999999997</v>
      </c>
      <c r="M119" s="8">
        <v>3.18255</v>
      </c>
      <c r="N119" s="8">
        <v>4.1363999999999992</v>
      </c>
      <c r="O119" s="8">
        <v>7.4799999999999997E-3</v>
      </c>
      <c r="P119" s="9"/>
      <c r="Q119">
        <f t="shared" si="4"/>
        <v>405.02051999999998</v>
      </c>
      <c r="R119">
        <f t="shared" si="5"/>
        <v>2006.6243399999998</v>
      </c>
    </row>
    <row r="120" spans="1:18" ht="30" outlineLevel="2" x14ac:dyDescent="0.25">
      <c r="A120" s="7" t="s">
        <v>52</v>
      </c>
      <c r="B120" s="3" t="s">
        <v>38</v>
      </c>
      <c r="C120">
        <v>4</v>
      </c>
      <c r="D120" s="7" t="s">
        <v>93</v>
      </c>
      <c r="E120" s="7" t="s">
        <v>102</v>
      </c>
      <c r="F120" s="7" t="s">
        <v>95</v>
      </c>
      <c r="G120" s="7" t="s">
        <v>103</v>
      </c>
      <c r="H120" s="7" t="s">
        <v>104</v>
      </c>
      <c r="I120" s="8">
        <v>5.6225899999999998</v>
      </c>
      <c r="J120" s="8">
        <v>28.302579999999999</v>
      </c>
      <c r="K120" s="8">
        <v>140.11864</v>
      </c>
      <c r="L120" s="8">
        <v>0.69339999999999991</v>
      </c>
      <c r="M120" s="8">
        <v>3.9290499999999997</v>
      </c>
      <c r="N120" s="8">
        <v>5.0534799999999995</v>
      </c>
      <c r="O120" s="8">
        <v>8.3199999999999993E-3</v>
      </c>
      <c r="P120" s="9"/>
      <c r="Q120">
        <f t="shared" si="4"/>
        <v>113.21032</v>
      </c>
      <c r="R120">
        <f t="shared" si="5"/>
        <v>560.47456</v>
      </c>
    </row>
    <row r="121" spans="1:18" ht="30" outlineLevel="2" x14ac:dyDescent="0.25">
      <c r="A121" s="7" t="s">
        <v>53</v>
      </c>
      <c r="B121" s="3" t="s">
        <v>34</v>
      </c>
      <c r="C121">
        <v>16</v>
      </c>
      <c r="D121" s="7" t="s">
        <v>93</v>
      </c>
      <c r="E121" s="7" t="s">
        <v>102</v>
      </c>
      <c r="F121" s="7" t="s">
        <v>95</v>
      </c>
      <c r="G121" s="7" t="s">
        <v>103</v>
      </c>
      <c r="H121" s="7" t="s">
        <v>104</v>
      </c>
      <c r="I121" s="8">
        <v>5.6920899999999994</v>
      </c>
      <c r="J121" s="8">
        <v>28.642709999999997</v>
      </c>
      <c r="K121" s="8">
        <v>141.85171</v>
      </c>
      <c r="L121" s="8">
        <v>0.70191999999999999</v>
      </c>
      <c r="M121" s="8">
        <v>3.9754899999999997</v>
      </c>
      <c r="N121" s="8">
        <v>5.1106699999999998</v>
      </c>
      <c r="O121" s="8">
        <v>8.4799999999999997E-3</v>
      </c>
      <c r="P121" s="9"/>
      <c r="Q121">
        <f t="shared" si="4"/>
        <v>458.28335999999996</v>
      </c>
      <c r="R121">
        <f t="shared" si="5"/>
        <v>2269.62736</v>
      </c>
    </row>
    <row r="122" spans="1:18" ht="30" outlineLevel="2" x14ac:dyDescent="0.25">
      <c r="A122" s="7" t="s">
        <v>54</v>
      </c>
      <c r="B122" s="3" t="s">
        <v>28</v>
      </c>
      <c r="C122">
        <v>5</v>
      </c>
      <c r="D122" s="7" t="s">
        <v>93</v>
      </c>
      <c r="E122" s="7" t="s">
        <v>102</v>
      </c>
      <c r="F122" s="7" t="s">
        <v>95</v>
      </c>
      <c r="G122" s="7" t="s">
        <v>103</v>
      </c>
      <c r="H122" s="7" t="s">
        <v>104</v>
      </c>
      <c r="I122" s="8">
        <v>5.7608799999999993</v>
      </c>
      <c r="J122" s="8">
        <v>28.988149999999997</v>
      </c>
      <c r="K122" s="8">
        <v>143.56554</v>
      </c>
      <c r="L122" s="8">
        <v>0.71032999999999991</v>
      </c>
      <c r="M122" s="8">
        <v>4.0143699999999995</v>
      </c>
      <c r="N122" s="8">
        <v>5.1567499999999997</v>
      </c>
      <c r="O122" s="8">
        <v>8.0999999999999996E-3</v>
      </c>
      <c r="P122" s="9"/>
      <c r="Q122">
        <f t="shared" si="4"/>
        <v>144.94074999999998</v>
      </c>
      <c r="R122">
        <f t="shared" si="5"/>
        <v>717.82770000000005</v>
      </c>
    </row>
    <row r="123" spans="1:18" ht="30" outlineLevel="2" x14ac:dyDescent="0.25">
      <c r="A123" s="7" t="s">
        <v>55</v>
      </c>
      <c r="B123" s="3" t="s">
        <v>26</v>
      </c>
      <c r="C123">
        <v>5</v>
      </c>
      <c r="D123" s="7" t="s">
        <v>93</v>
      </c>
      <c r="E123" s="7" t="s">
        <v>102</v>
      </c>
      <c r="F123" s="7" t="s">
        <v>95</v>
      </c>
      <c r="G123" s="7" t="s">
        <v>103</v>
      </c>
      <c r="H123" s="7" t="s">
        <v>104</v>
      </c>
      <c r="I123" s="8">
        <v>5.4924799999999996</v>
      </c>
      <c r="J123" s="8">
        <v>27.617149999999999</v>
      </c>
      <c r="K123" s="8">
        <v>136.87751999999998</v>
      </c>
      <c r="L123" s="8">
        <v>0.67748999999999993</v>
      </c>
      <c r="M123" s="8">
        <v>3.8425399999999996</v>
      </c>
      <c r="N123" s="8">
        <v>4.9471099999999995</v>
      </c>
      <c r="O123" s="8">
        <v>8.069999999999999E-3</v>
      </c>
      <c r="P123" s="9"/>
      <c r="Q123">
        <f t="shared" si="4"/>
        <v>138.08574999999999</v>
      </c>
      <c r="R123">
        <f t="shared" si="5"/>
        <v>684.38759999999991</v>
      </c>
    </row>
    <row r="124" spans="1:18" ht="30" outlineLevel="2" x14ac:dyDescent="0.25">
      <c r="A124" s="7" t="s">
        <v>56</v>
      </c>
      <c r="B124" s="3" t="s">
        <v>34</v>
      </c>
      <c r="C124">
        <v>16</v>
      </c>
      <c r="D124" s="7" t="s">
        <v>93</v>
      </c>
      <c r="E124" s="7" t="s">
        <v>102</v>
      </c>
      <c r="F124" s="7" t="s">
        <v>95</v>
      </c>
      <c r="G124" s="7" t="s">
        <v>103</v>
      </c>
      <c r="H124" s="7" t="s">
        <v>104</v>
      </c>
      <c r="I124" s="8">
        <v>6.1825199999999993</v>
      </c>
      <c r="J124" s="8">
        <v>31.04505</v>
      </c>
      <c r="K124" s="8">
        <v>154.07417999999998</v>
      </c>
      <c r="L124" s="8">
        <v>0.76194999999999991</v>
      </c>
      <c r="M124" s="8">
        <v>4.3016999999999994</v>
      </c>
      <c r="N124" s="8">
        <v>5.5119399999999992</v>
      </c>
      <c r="O124" s="8">
        <v>9.5299999999999985E-3</v>
      </c>
      <c r="P124" s="9"/>
      <c r="Q124">
        <f t="shared" si="4"/>
        <v>496.7208</v>
      </c>
      <c r="R124">
        <f t="shared" si="5"/>
        <v>2465.1868799999997</v>
      </c>
    </row>
    <row r="125" spans="1:18" ht="30" outlineLevel="2" x14ac:dyDescent="0.25">
      <c r="A125" s="7" t="s">
        <v>57</v>
      </c>
      <c r="B125" s="3" t="s">
        <v>28</v>
      </c>
      <c r="C125">
        <v>4</v>
      </c>
      <c r="D125" s="7" t="s">
        <v>93</v>
      </c>
      <c r="E125" s="7" t="s">
        <v>102</v>
      </c>
      <c r="F125" s="7" t="s">
        <v>95</v>
      </c>
      <c r="G125" s="7" t="s">
        <v>103</v>
      </c>
      <c r="H125" s="7" t="s">
        <v>104</v>
      </c>
      <c r="I125" s="8">
        <v>5.9212099999999994</v>
      </c>
      <c r="J125" s="8">
        <v>29.73828</v>
      </c>
      <c r="K125" s="8">
        <v>147.55996999999999</v>
      </c>
      <c r="L125" s="8">
        <v>0.72994999999999999</v>
      </c>
      <c r="M125" s="8">
        <v>4.1289399999999992</v>
      </c>
      <c r="N125" s="8">
        <v>5.2996799999999995</v>
      </c>
      <c r="O125" s="8">
        <v>9.0699999999999999E-3</v>
      </c>
      <c r="P125" s="9"/>
      <c r="Q125">
        <f t="shared" si="4"/>
        <v>118.95312</v>
      </c>
      <c r="R125">
        <f t="shared" si="5"/>
        <v>590.23987999999997</v>
      </c>
    </row>
    <row r="126" spans="1:18" ht="30" outlineLevel="2" x14ac:dyDescent="0.25">
      <c r="A126" s="7" t="s">
        <v>58</v>
      </c>
      <c r="B126" s="3" t="s">
        <v>26</v>
      </c>
      <c r="C126">
        <v>6</v>
      </c>
      <c r="D126" s="7" t="s">
        <v>93</v>
      </c>
      <c r="E126" s="7" t="s">
        <v>102</v>
      </c>
      <c r="F126" s="7" t="s">
        <v>95</v>
      </c>
      <c r="G126" s="7" t="s">
        <v>103</v>
      </c>
      <c r="H126" s="7" t="s">
        <v>104</v>
      </c>
      <c r="I126" s="8">
        <v>5.84781</v>
      </c>
      <c r="J126" s="8">
        <v>29.378279999999997</v>
      </c>
      <c r="K126" s="8">
        <v>145.73295999999999</v>
      </c>
      <c r="L126" s="8">
        <v>0.72097999999999995</v>
      </c>
      <c r="M126" s="8">
        <v>4.0817499999999995</v>
      </c>
      <c r="N126" s="8">
        <v>5.2420699999999991</v>
      </c>
      <c r="O126" s="8">
        <v>9.0399999999999994E-3</v>
      </c>
      <c r="P126" s="9"/>
      <c r="Q126">
        <f t="shared" si="4"/>
        <v>176.26967999999999</v>
      </c>
      <c r="R126">
        <f t="shared" si="5"/>
        <v>874.39775999999995</v>
      </c>
    </row>
    <row r="127" spans="1:18" ht="30" outlineLevel="2" x14ac:dyDescent="0.25">
      <c r="A127" s="7" t="s">
        <v>59</v>
      </c>
      <c r="B127" s="3" t="s">
        <v>38</v>
      </c>
      <c r="C127">
        <v>5</v>
      </c>
      <c r="D127" s="7" t="s">
        <v>93</v>
      </c>
      <c r="E127" s="7" t="s">
        <v>102</v>
      </c>
      <c r="F127" s="7" t="s">
        <v>95</v>
      </c>
      <c r="G127" s="7" t="s">
        <v>103</v>
      </c>
      <c r="H127" s="7" t="s">
        <v>104</v>
      </c>
      <c r="I127" s="8">
        <v>6.0340099999999994</v>
      </c>
      <c r="J127" s="8">
        <v>30.345019999999998</v>
      </c>
      <c r="K127" s="8">
        <v>150.37308999999999</v>
      </c>
      <c r="L127" s="8">
        <v>0.74376999999999993</v>
      </c>
      <c r="M127" s="8">
        <v>4.2047399999999993</v>
      </c>
      <c r="N127" s="8">
        <v>5.3930799999999994</v>
      </c>
      <c r="O127" s="8">
        <v>9.3299999999999998E-3</v>
      </c>
      <c r="P127" s="9"/>
      <c r="Q127">
        <f t="shared" si="4"/>
        <v>151.7251</v>
      </c>
      <c r="R127">
        <f t="shared" si="5"/>
        <v>751.86545000000001</v>
      </c>
    </row>
    <row r="128" spans="1:18" ht="30" outlineLevel="2" x14ac:dyDescent="0.25">
      <c r="A128" s="7" t="s">
        <v>60</v>
      </c>
      <c r="B128" s="3" t="s">
        <v>28</v>
      </c>
      <c r="C128">
        <v>5</v>
      </c>
      <c r="D128" s="7" t="s">
        <v>93</v>
      </c>
      <c r="E128" s="7" t="s">
        <v>102</v>
      </c>
      <c r="F128" s="7" t="s">
        <v>95</v>
      </c>
      <c r="G128" s="7" t="s">
        <v>103</v>
      </c>
      <c r="H128" s="7" t="s">
        <v>104</v>
      </c>
      <c r="I128" s="8">
        <v>6.5893199999999998</v>
      </c>
      <c r="J128" s="8">
        <v>32.965069999999997</v>
      </c>
      <c r="K128" s="8">
        <v>164.21124999999998</v>
      </c>
      <c r="L128" s="8">
        <v>0.81172999999999995</v>
      </c>
      <c r="M128" s="8">
        <v>4.5624199999999995</v>
      </c>
      <c r="N128" s="8">
        <v>5.8300899999999993</v>
      </c>
      <c r="O128" s="8">
        <v>9.6799999999999994E-3</v>
      </c>
      <c r="P128" s="9"/>
      <c r="Q128">
        <f t="shared" si="4"/>
        <v>164.82534999999999</v>
      </c>
      <c r="R128">
        <f t="shared" si="5"/>
        <v>821.05624999999986</v>
      </c>
    </row>
    <row r="129" spans="1:18" ht="30" outlineLevel="2" x14ac:dyDescent="0.25">
      <c r="A129" s="7" t="s">
        <v>61</v>
      </c>
      <c r="B129" s="3" t="s">
        <v>26</v>
      </c>
      <c r="C129">
        <v>4</v>
      </c>
      <c r="D129" s="7" t="s">
        <v>93</v>
      </c>
      <c r="E129" s="7" t="s">
        <v>102</v>
      </c>
      <c r="F129" s="7" t="s">
        <v>95</v>
      </c>
      <c r="G129" s="7" t="s">
        <v>103</v>
      </c>
      <c r="H129" s="7" t="s">
        <v>104</v>
      </c>
      <c r="I129" s="8">
        <v>6.5046199999999992</v>
      </c>
      <c r="J129" s="8">
        <v>32.551759999999994</v>
      </c>
      <c r="K129" s="8">
        <v>162.10122999999999</v>
      </c>
      <c r="L129" s="8">
        <v>0.80136999999999992</v>
      </c>
      <c r="M129" s="8">
        <v>4.5080299999999998</v>
      </c>
      <c r="N129" s="8">
        <v>5.7636699999999994</v>
      </c>
      <c r="O129" s="8">
        <v>9.6399999999999993E-3</v>
      </c>
      <c r="P129" s="9"/>
      <c r="Q129">
        <f t="shared" si="4"/>
        <v>130.20703999999998</v>
      </c>
      <c r="R129">
        <f t="shared" si="5"/>
        <v>648.40491999999995</v>
      </c>
    </row>
    <row r="130" spans="1:18" ht="30" outlineLevel="2" x14ac:dyDescent="0.25">
      <c r="A130" s="7" t="s">
        <v>62</v>
      </c>
      <c r="B130" s="3" t="s">
        <v>38</v>
      </c>
      <c r="C130">
        <v>4</v>
      </c>
      <c r="D130" s="7" t="s">
        <v>93</v>
      </c>
      <c r="E130" s="7" t="s">
        <v>102</v>
      </c>
      <c r="F130" s="7" t="s">
        <v>95</v>
      </c>
      <c r="G130" s="7" t="s">
        <v>103</v>
      </c>
      <c r="H130" s="7" t="s">
        <v>104</v>
      </c>
      <c r="I130" s="8">
        <v>6.7011299999999991</v>
      </c>
      <c r="J130" s="8">
        <v>33.569509999999994</v>
      </c>
      <c r="K130" s="8">
        <v>166.99838</v>
      </c>
      <c r="L130" s="8">
        <v>0.82543</v>
      </c>
      <c r="M130" s="8">
        <v>4.6379099999999998</v>
      </c>
      <c r="N130" s="8">
        <v>5.9232199999999997</v>
      </c>
      <c r="O130" s="8">
        <v>9.9699999999999997E-3</v>
      </c>
      <c r="P130" s="9"/>
      <c r="Q130">
        <f t="shared" si="4"/>
        <v>134.27803999999998</v>
      </c>
      <c r="R130">
        <f t="shared" si="5"/>
        <v>667.99351999999999</v>
      </c>
    </row>
    <row r="131" spans="1:18" ht="30" outlineLevel="2" x14ac:dyDescent="0.25">
      <c r="A131" s="7" t="s">
        <v>63</v>
      </c>
      <c r="B131" s="3" t="s">
        <v>34</v>
      </c>
      <c r="C131">
        <v>18</v>
      </c>
      <c r="D131" s="7" t="s">
        <v>93</v>
      </c>
      <c r="E131" s="7" t="s">
        <v>102</v>
      </c>
      <c r="F131" s="7" t="s">
        <v>95</v>
      </c>
      <c r="G131" s="7" t="s">
        <v>103</v>
      </c>
      <c r="H131" s="7" t="s">
        <v>104</v>
      </c>
      <c r="I131" s="8">
        <v>6.7096399999999994</v>
      </c>
      <c r="J131" s="8">
        <v>33.611839999999994</v>
      </c>
      <c r="K131" s="8">
        <v>167.20947999999999</v>
      </c>
      <c r="L131" s="8">
        <v>0.82646999999999993</v>
      </c>
      <c r="M131" s="8">
        <v>4.6461099999999993</v>
      </c>
      <c r="N131" s="8">
        <v>5.9339499999999994</v>
      </c>
      <c r="O131" s="8">
        <v>1.018E-2</v>
      </c>
      <c r="P131" s="9"/>
      <c r="Q131">
        <f t="shared" si="4"/>
        <v>605.01311999999984</v>
      </c>
      <c r="R131">
        <f t="shared" si="5"/>
        <v>3009.7706399999997</v>
      </c>
    </row>
    <row r="132" spans="1:18" ht="30" outlineLevel="2" x14ac:dyDescent="0.25">
      <c r="A132" s="7" t="s">
        <v>64</v>
      </c>
      <c r="B132" s="3" t="s">
        <v>28</v>
      </c>
      <c r="C132">
        <v>4</v>
      </c>
      <c r="D132" s="7" t="s">
        <v>93</v>
      </c>
      <c r="E132" s="7" t="s">
        <v>102</v>
      </c>
      <c r="F132" s="7" t="s">
        <v>95</v>
      </c>
      <c r="G132" s="7" t="s">
        <v>103</v>
      </c>
      <c r="H132" s="7" t="s">
        <v>104</v>
      </c>
      <c r="I132" s="8">
        <v>6.2104099999999995</v>
      </c>
      <c r="J132" s="8">
        <v>31.099369999999997</v>
      </c>
      <c r="K132" s="8">
        <v>154.76792999999998</v>
      </c>
      <c r="L132" s="8">
        <v>0.76540999999999992</v>
      </c>
      <c r="M132" s="8">
        <v>4.3131399999999998</v>
      </c>
      <c r="N132" s="8">
        <v>5.5215999999999994</v>
      </c>
      <c r="O132" s="8">
        <v>9.1799999999999989E-3</v>
      </c>
      <c r="P132" s="9"/>
      <c r="Q132">
        <f t="shared" si="4"/>
        <v>124.39747999999999</v>
      </c>
      <c r="R132">
        <f t="shared" si="5"/>
        <v>619.07171999999991</v>
      </c>
    </row>
    <row r="133" spans="1:18" ht="30" outlineLevel="2" x14ac:dyDescent="0.25">
      <c r="A133" s="7" t="s">
        <v>65</v>
      </c>
      <c r="B133" s="3" t="s">
        <v>26</v>
      </c>
      <c r="C133">
        <v>7</v>
      </c>
      <c r="D133" s="7" t="s">
        <v>93</v>
      </c>
      <c r="E133" s="7" t="s">
        <v>102</v>
      </c>
      <c r="F133" s="7" t="s">
        <v>95</v>
      </c>
      <c r="G133" s="7" t="s">
        <v>103</v>
      </c>
      <c r="H133" s="7" t="s">
        <v>104</v>
      </c>
      <c r="I133" s="8">
        <v>6.1313099999999991</v>
      </c>
      <c r="J133" s="8">
        <v>30.71275</v>
      </c>
      <c r="K133" s="8">
        <v>152.79691</v>
      </c>
      <c r="L133" s="8">
        <v>0.7557299999999999</v>
      </c>
      <c r="M133" s="8">
        <v>4.2623599999999993</v>
      </c>
      <c r="N133" s="8">
        <v>5.4595899999999995</v>
      </c>
      <c r="O133" s="8">
        <v>9.1499999999999984E-3</v>
      </c>
      <c r="P133" s="9"/>
      <c r="Q133">
        <f t="shared" si="4"/>
        <v>214.98925</v>
      </c>
      <c r="R133">
        <f t="shared" si="5"/>
        <v>1069.5783699999999</v>
      </c>
    </row>
    <row r="134" spans="1:18" ht="30" outlineLevel="2" x14ac:dyDescent="0.25">
      <c r="A134" s="7" t="s">
        <v>66</v>
      </c>
      <c r="B134" s="3" t="s">
        <v>38</v>
      </c>
      <c r="C134">
        <v>4</v>
      </c>
      <c r="D134" s="7" t="s">
        <v>93</v>
      </c>
      <c r="E134" s="7" t="s">
        <v>102</v>
      </c>
      <c r="F134" s="7" t="s">
        <v>95</v>
      </c>
      <c r="G134" s="7" t="s">
        <v>103</v>
      </c>
      <c r="H134" s="7" t="s">
        <v>104</v>
      </c>
      <c r="I134" s="8">
        <v>6.3190199999999992</v>
      </c>
      <c r="J134" s="8">
        <v>31.685099999999998</v>
      </c>
      <c r="K134" s="8">
        <v>157.47504999999998</v>
      </c>
      <c r="L134" s="8">
        <v>0.77869999999999995</v>
      </c>
      <c r="M134" s="8">
        <v>4.3862999999999994</v>
      </c>
      <c r="N134" s="8">
        <v>5.6117999999999997</v>
      </c>
      <c r="O134" s="8">
        <v>9.4499999999999983E-3</v>
      </c>
      <c r="P134" s="9"/>
      <c r="Q134">
        <f t="shared" si="4"/>
        <v>126.74039999999999</v>
      </c>
      <c r="R134">
        <f t="shared" si="5"/>
        <v>629.90019999999993</v>
      </c>
    </row>
    <row r="135" spans="1:18" ht="30" outlineLevel="2" x14ac:dyDescent="0.25">
      <c r="A135" s="7" t="s">
        <v>67</v>
      </c>
      <c r="B135" s="3" t="s">
        <v>34</v>
      </c>
      <c r="C135">
        <v>15</v>
      </c>
      <c r="D135" s="7" t="s">
        <v>93</v>
      </c>
      <c r="E135" s="7" t="s">
        <v>102</v>
      </c>
      <c r="F135" s="7" t="s">
        <v>95</v>
      </c>
      <c r="G135" s="7" t="s">
        <v>103</v>
      </c>
      <c r="H135" s="7" t="s">
        <v>104</v>
      </c>
      <c r="I135" s="8">
        <v>6.3269199999999994</v>
      </c>
      <c r="J135" s="8">
        <v>31.725029999999997</v>
      </c>
      <c r="K135" s="8">
        <v>157.67413999999999</v>
      </c>
      <c r="L135" s="8">
        <v>0.77966999999999997</v>
      </c>
      <c r="M135" s="8">
        <v>4.3939899999999996</v>
      </c>
      <c r="N135" s="8">
        <v>5.6218599999999999</v>
      </c>
      <c r="O135" s="8">
        <v>9.6499999999999989E-3</v>
      </c>
      <c r="P135" s="9"/>
      <c r="Q135">
        <f t="shared" si="4"/>
        <v>475.87544999999994</v>
      </c>
      <c r="R135">
        <f t="shared" si="5"/>
        <v>2365.1120999999998</v>
      </c>
    </row>
    <row r="136" spans="1:18" ht="30" outlineLevel="2" x14ac:dyDescent="0.25">
      <c r="A136" s="7" t="s">
        <v>68</v>
      </c>
      <c r="B136" s="3" t="s">
        <v>28</v>
      </c>
      <c r="C136">
        <v>4</v>
      </c>
      <c r="D136" s="7" t="s">
        <v>93</v>
      </c>
      <c r="E136" s="7" t="s">
        <v>102</v>
      </c>
      <c r="F136" s="7" t="s">
        <v>95</v>
      </c>
      <c r="G136" s="7" t="s">
        <v>103</v>
      </c>
      <c r="H136" s="7" t="s">
        <v>104</v>
      </c>
      <c r="I136" s="8">
        <v>5.2567899999999996</v>
      </c>
      <c r="J136" s="8">
        <v>26.358269999999997</v>
      </c>
      <c r="K136" s="8">
        <v>131.00359999999998</v>
      </c>
      <c r="L136" s="8">
        <v>0.64868999999999999</v>
      </c>
      <c r="M136" s="8">
        <v>3.6951999999999998</v>
      </c>
      <c r="N136" s="8">
        <v>4.7657099999999994</v>
      </c>
      <c r="O136" s="8">
        <v>8.4499999999999992E-3</v>
      </c>
      <c r="P136" s="9"/>
      <c r="Q136">
        <f t="shared" si="4"/>
        <v>105.43307999999999</v>
      </c>
      <c r="R136">
        <f t="shared" si="5"/>
        <v>524.01439999999991</v>
      </c>
    </row>
    <row r="137" spans="1:18" ht="30" outlineLevel="2" x14ac:dyDescent="0.25">
      <c r="A137" s="7" t="s">
        <v>69</v>
      </c>
      <c r="B137" s="3" t="s">
        <v>26</v>
      </c>
      <c r="C137">
        <v>4</v>
      </c>
      <c r="D137" s="7" t="s">
        <v>93</v>
      </c>
      <c r="E137" s="7" t="s">
        <v>102</v>
      </c>
      <c r="F137" s="7" t="s">
        <v>95</v>
      </c>
      <c r="G137" s="7" t="s">
        <v>103</v>
      </c>
      <c r="H137" s="7" t="s">
        <v>104</v>
      </c>
      <c r="I137" s="8">
        <v>5.2186899999999996</v>
      </c>
      <c r="J137" s="8">
        <v>26.182649999999999</v>
      </c>
      <c r="K137" s="8">
        <v>130.05358999999999</v>
      </c>
      <c r="L137" s="8">
        <v>0.64401999999999993</v>
      </c>
      <c r="M137" s="8">
        <v>3.6706899999999996</v>
      </c>
      <c r="N137" s="8">
        <v>4.7357499999999995</v>
      </c>
      <c r="O137" s="8">
        <v>8.43E-3</v>
      </c>
      <c r="P137" s="9"/>
      <c r="Q137">
        <f t="shared" si="4"/>
        <v>104.7306</v>
      </c>
      <c r="R137">
        <f t="shared" si="5"/>
        <v>520.21435999999994</v>
      </c>
    </row>
    <row r="138" spans="1:18" ht="30" outlineLevel="2" x14ac:dyDescent="0.25">
      <c r="A138" s="7" t="s">
        <v>70</v>
      </c>
      <c r="B138" s="3" t="s">
        <v>38</v>
      </c>
      <c r="C138">
        <v>4</v>
      </c>
      <c r="D138" s="7" t="s">
        <v>93</v>
      </c>
      <c r="E138" s="7" t="s">
        <v>102</v>
      </c>
      <c r="F138" s="7" t="s">
        <v>95</v>
      </c>
      <c r="G138" s="7" t="s">
        <v>103</v>
      </c>
      <c r="H138" s="7" t="s">
        <v>104</v>
      </c>
      <c r="I138" s="8">
        <v>5.6673999999999998</v>
      </c>
      <c r="J138" s="8">
        <v>28.442699999999999</v>
      </c>
      <c r="K138" s="8">
        <v>141.23470999999998</v>
      </c>
      <c r="L138" s="8">
        <v>0.69893999999999989</v>
      </c>
      <c r="M138" s="8">
        <v>3.9604899999999996</v>
      </c>
      <c r="N138" s="8">
        <v>5.0900599999999994</v>
      </c>
      <c r="O138" s="8">
        <v>8.6899999999999998E-3</v>
      </c>
      <c r="P138" s="9"/>
      <c r="Q138">
        <f t="shared" si="4"/>
        <v>113.77079999999999</v>
      </c>
      <c r="R138">
        <f t="shared" si="5"/>
        <v>564.93883999999991</v>
      </c>
    </row>
    <row r="139" spans="1:18" ht="30" outlineLevel="2" x14ac:dyDescent="0.25">
      <c r="A139" s="7" t="s">
        <v>71</v>
      </c>
      <c r="B139" s="3" t="s">
        <v>34</v>
      </c>
      <c r="C139">
        <v>19</v>
      </c>
      <c r="D139" s="7" t="s">
        <v>93</v>
      </c>
      <c r="E139" s="7" t="s">
        <v>102</v>
      </c>
      <c r="F139" s="7" t="s">
        <v>95</v>
      </c>
      <c r="G139" s="7" t="s">
        <v>103</v>
      </c>
      <c r="H139" s="7" t="s">
        <v>104</v>
      </c>
      <c r="I139" s="8">
        <v>5.8045999999999998</v>
      </c>
      <c r="J139" s="8">
        <v>29.112719999999999</v>
      </c>
      <c r="K139" s="8">
        <v>144.65579</v>
      </c>
      <c r="L139" s="8">
        <v>0.71572999999999998</v>
      </c>
      <c r="M139" s="8">
        <v>4.0503099999999996</v>
      </c>
      <c r="N139" s="8">
        <v>5.2001399999999993</v>
      </c>
      <c r="O139" s="8">
        <v>8.8699999999999994E-3</v>
      </c>
      <c r="P139" s="9"/>
      <c r="Q139">
        <f t="shared" si="4"/>
        <v>553.14167999999995</v>
      </c>
      <c r="R139">
        <f t="shared" si="5"/>
        <v>2748.4600099999998</v>
      </c>
    </row>
    <row r="140" spans="1:18" ht="30" outlineLevel="2" x14ac:dyDescent="0.25">
      <c r="A140" s="7" t="s">
        <v>72</v>
      </c>
      <c r="B140" s="3" t="s">
        <v>28</v>
      </c>
      <c r="C140">
        <v>4</v>
      </c>
      <c r="D140" s="7" t="s">
        <v>93</v>
      </c>
      <c r="E140" s="7" t="s">
        <v>102</v>
      </c>
      <c r="F140" s="7" t="s">
        <v>95</v>
      </c>
      <c r="G140" s="7" t="s">
        <v>103</v>
      </c>
      <c r="H140" s="7" t="s">
        <v>104</v>
      </c>
      <c r="I140" s="8">
        <v>4.1646699999999992</v>
      </c>
      <c r="J140" s="8">
        <v>20.911169999999998</v>
      </c>
      <c r="K140" s="8">
        <v>103.78325</v>
      </c>
      <c r="L140" s="8">
        <v>0.5149999999999999</v>
      </c>
      <c r="M140" s="8">
        <v>2.9880299999999997</v>
      </c>
      <c r="N140" s="8">
        <v>3.9007999999999998</v>
      </c>
      <c r="O140" s="8">
        <v>7.6699999999999997E-3</v>
      </c>
      <c r="P140" s="9"/>
      <c r="Q140">
        <f t="shared" si="4"/>
        <v>83.644679999999994</v>
      </c>
      <c r="R140">
        <f t="shared" si="5"/>
        <v>415.13299999999998</v>
      </c>
    </row>
    <row r="141" spans="1:18" ht="30" outlineLevel="2" x14ac:dyDescent="0.25">
      <c r="A141" s="7" t="s">
        <v>73</v>
      </c>
      <c r="B141" s="3" t="s">
        <v>26</v>
      </c>
      <c r="C141">
        <v>7</v>
      </c>
      <c r="D141" s="7" t="s">
        <v>93</v>
      </c>
      <c r="E141" s="7" t="s">
        <v>102</v>
      </c>
      <c r="F141" s="7" t="s">
        <v>95</v>
      </c>
      <c r="G141" s="7" t="s">
        <v>103</v>
      </c>
      <c r="H141" s="7" t="s">
        <v>104</v>
      </c>
      <c r="I141" s="8">
        <v>4.1439699999999995</v>
      </c>
      <c r="J141" s="8">
        <v>20.81814</v>
      </c>
      <c r="K141" s="8">
        <v>103.26723</v>
      </c>
      <c r="L141" s="8">
        <v>0.51245999999999992</v>
      </c>
      <c r="M141" s="8">
        <v>2.9743599999999999</v>
      </c>
      <c r="N141" s="8">
        <v>3.88408</v>
      </c>
      <c r="O141" s="8">
        <v>7.6399999999999992E-3</v>
      </c>
      <c r="P141" s="9"/>
      <c r="Q141">
        <f t="shared" si="4"/>
        <v>145.72698</v>
      </c>
      <c r="R141">
        <f t="shared" si="5"/>
        <v>722.87060999999994</v>
      </c>
    </row>
    <row r="142" spans="1:18" ht="30" outlineLevel="2" x14ac:dyDescent="0.25">
      <c r="A142" s="7" t="s">
        <v>74</v>
      </c>
      <c r="B142" s="3" t="s">
        <v>38</v>
      </c>
      <c r="C142">
        <v>4</v>
      </c>
      <c r="D142" s="7" t="s">
        <v>93</v>
      </c>
      <c r="E142" s="7" t="s">
        <v>102</v>
      </c>
      <c r="F142" s="7" t="s">
        <v>95</v>
      </c>
      <c r="G142" s="7" t="s">
        <v>103</v>
      </c>
      <c r="H142" s="7" t="s">
        <v>104</v>
      </c>
      <c r="I142" s="8">
        <v>4.4837699999999998</v>
      </c>
      <c r="J142" s="8">
        <v>22.532579999999999</v>
      </c>
      <c r="K142" s="8">
        <v>111.73633</v>
      </c>
      <c r="L142" s="8">
        <v>0.55406</v>
      </c>
      <c r="M142" s="8">
        <v>3.1942699999999999</v>
      </c>
      <c r="N142" s="8">
        <v>4.1529599999999993</v>
      </c>
      <c r="O142" s="8">
        <v>7.8599999999999989E-3</v>
      </c>
      <c r="P142" s="9"/>
      <c r="Q142">
        <f t="shared" si="4"/>
        <v>90.130319999999998</v>
      </c>
      <c r="R142">
        <f t="shared" si="5"/>
        <v>446.94531999999998</v>
      </c>
    </row>
    <row r="143" spans="1:18" ht="30" outlineLevel="2" x14ac:dyDescent="0.25">
      <c r="A143" s="7" t="s">
        <v>75</v>
      </c>
      <c r="B143" s="3" t="s">
        <v>34</v>
      </c>
      <c r="C143">
        <v>15</v>
      </c>
      <c r="D143" s="7" t="s">
        <v>93</v>
      </c>
      <c r="E143" s="7" t="s">
        <v>102</v>
      </c>
      <c r="F143" s="7" t="s">
        <v>95</v>
      </c>
      <c r="G143" s="7" t="s">
        <v>103</v>
      </c>
      <c r="H143" s="7" t="s">
        <v>104</v>
      </c>
      <c r="I143" s="8">
        <v>4.6030799999999994</v>
      </c>
      <c r="J143" s="8">
        <v>23.118499999999997</v>
      </c>
      <c r="K143" s="8">
        <v>114.7084</v>
      </c>
      <c r="L143" s="8">
        <v>0.56865999999999994</v>
      </c>
      <c r="M143" s="8">
        <v>3.2722199999999999</v>
      </c>
      <c r="N143" s="8">
        <v>4.2485299999999997</v>
      </c>
      <c r="O143" s="8">
        <v>8.0099999999999998E-3</v>
      </c>
      <c r="P143" s="9"/>
      <c r="Q143">
        <f t="shared" si="4"/>
        <v>346.77749999999997</v>
      </c>
      <c r="R143">
        <f t="shared" si="5"/>
        <v>1720.626</v>
      </c>
    </row>
    <row r="144" spans="1:18" ht="30" outlineLevel="2" x14ac:dyDescent="0.25">
      <c r="A144" s="7" t="s">
        <v>76</v>
      </c>
      <c r="B144" s="3" t="s">
        <v>28</v>
      </c>
      <c r="C144">
        <v>4</v>
      </c>
      <c r="D144" s="7" t="s">
        <v>93</v>
      </c>
      <c r="E144" s="7" t="s">
        <v>102</v>
      </c>
      <c r="F144" s="7" t="s">
        <v>95</v>
      </c>
      <c r="G144" s="7" t="s">
        <v>103</v>
      </c>
      <c r="H144" s="7" t="s">
        <v>104</v>
      </c>
      <c r="I144" s="8">
        <v>5.3397499999999996</v>
      </c>
      <c r="J144" s="8">
        <v>26.696899999999999</v>
      </c>
      <c r="K144" s="8">
        <v>133.06806999999998</v>
      </c>
      <c r="L144" s="8">
        <v>0.65876999999999997</v>
      </c>
      <c r="M144" s="8">
        <v>3.7328999999999999</v>
      </c>
      <c r="N144" s="8">
        <v>4.8066999999999993</v>
      </c>
      <c r="O144" s="8">
        <v>7.3599999999999994E-3</v>
      </c>
      <c r="P144" s="9"/>
      <c r="Q144">
        <f t="shared" si="4"/>
        <v>106.7876</v>
      </c>
      <c r="R144">
        <f t="shared" si="5"/>
        <v>532.27227999999991</v>
      </c>
    </row>
    <row r="145" spans="1:18" ht="30" outlineLevel="2" x14ac:dyDescent="0.25">
      <c r="A145" s="7" t="s">
        <v>77</v>
      </c>
      <c r="B145" s="3" t="s">
        <v>26</v>
      </c>
      <c r="C145">
        <v>8</v>
      </c>
      <c r="D145" s="7" t="s">
        <v>93</v>
      </c>
      <c r="E145" s="7" t="s">
        <v>102</v>
      </c>
      <c r="F145" s="7" t="s">
        <v>95</v>
      </c>
      <c r="G145" s="7" t="s">
        <v>103</v>
      </c>
      <c r="H145" s="7" t="s">
        <v>104</v>
      </c>
      <c r="I145" s="8">
        <v>5.3081499999999995</v>
      </c>
      <c r="J145" s="8">
        <v>26.554699999999997</v>
      </c>
      <c r="K145" s="8">
        <v>132.28405999999998</v>
      </c>
      <c r="L145" s="8">
        <v>0.65491999999999995</v>
      </c>
      <c r="M145" s="8">
        <v>3.7126299999999999</v>
      </c>
      <c r="N145" s="8">
        <v>4.7819099999999999</v>
      </c>
      <c r="O145" s="8">
        <v>7.3299999999999997E-3</v>
      </c>
      <c r="P145" s="9"/>
      <c r="Q145">
        <f t="shared" si="4"/>
        <v>212.43759999999997</v>
      </c>
      <c r="R145">
        <f t="shared" si="5"/>
        <v>1058.2724799999999</v>
      </c>
    </row>
    <row r="146" spans="1:18" ht="30" outlineLevel="2" x14ac:dyDescent="0.25">
      <c r="A146" s="7" t="s">
        <v>78</v>
      </c>
      <c r="B146" s="3" t="s">
        <v>38</v>
      </c>
      <c r="C146">
        <v>5</v>
      </c>
      <c r="D146" s="7" t="s">
        <v>93</v>
      </c>
      <c r="E146" s="7" t="s">
        <v>102</v>
      </c>
      <c r="F146" s="7" t="s">
        <v>95</v>
      </c>
      <c r="G146" s="7" t="s">
        <v>103</v>
      </c>
      <c r="H146" s="7" t="s">
        <v>104</v>
      </c>
      <c r="I146" s="8">
        <v>5.7405499999999998</v>
      </c>
      <c r="J146" s="8">
        <v>28.724819999999998</v>
      </c>
      <c r="K146" s="8">
        <v>143.05814999999998</v>
      </c>
      <c r="L146" s="8">
        <v>0.70782999999999996</v>
      </c>
      <c r="M146" s="8">
        <v>3.9911999999999996</v>
      </c>
      <c r="N146" s="8">
        <v>5.1222799999999999</v>
      </c>
      <c r="O146" s="8">
        <v>7.5299999999999994E-3</v>
      </c>
      <c r="P146" s="9"/>
      <c r="Q146">
        <f t="shared" si="4"/>
        <v>143.6241</v>
      </c>
      <c r="R146">
        <f t="shared" si="5"/>
        <v>715.29074999999989</v>
      </c>
    </row>
    <row r="147" spans="1:18" ht="30" outlineLevel="2" x14ac:dyDescent="0.25">
      <c r="A147" s="7" t="s">
        <v>79</v>
      </c>
      <c r="B147" s="3" t="s">
        <v>34</v>
      </c>
      <c r="C147">
        <v>14</v>
      </c>
      <c r="D147" s="7" t="s">
        <v>93</v>
      </c>
      <c r="E147" s="7" t="s">
        <v>102</v>
      </c>
      <c r="F147" s="7" t="s">
        <v>95</v>
      </c>
      <c r="G147" s="7" t="s">
        <v>103</v>
      </c>
      <c r="H147" s="7" t="s">
        <v>104</v>
      </c>
      <c r="I147" s="8">
        <v>5.8991599999999993</v>
      </c>
      <c r="J147" s="8">
        <v>29.50244</v>
      </c>
      <c r="K147" s="8">
        <v>147.01120999999998</v>
      </c>
      <c r="L147" s="8">
        <v>0.72724</v>
      </c>
      <c r="M147" s="8">
        <v>4.0941399999999994</v>
      </c>
      <c r="N147" s="8">
        <v>5.2482699999999998</v>
      </c>
      <c r="O147" s="8">
        <v>7.6699999999999997E-3</v>
      </c>
      <c r="P147" s="9"/>
      <c r="Q147">
        <f t="shared" si="4"/>
        <v>413.03415999999999</v>
      </c>
      <c r="R147">
        <f t="shared" si="5"/>
        <v>2058.1569399999998</v>
      </c>
    </row>
    <row r="148" spans="1:18" ht="30" outlineLevel="1" x14ac:dyDescent="0.25">
      <c r="A148" s="11"/>
      <c r="B148" s="3"/>
      <c r="D148" s="11"/>
      <c r="E148" s="11"/>
      <c r="F148" s="11"/>
      <c r="G148" s="11"/>
      <c r="H148" s="12" t="s">
        <v>8</v>
      </c>
      <c r="I148" s="13"/>
      <c r="J148" s="13"/>
      <c r="K148" s="13"/>
      <c r="L148" s="13"/>
      <c r="M148" s="13"/>
      <c r="N148" s="13"/>
      <c r="O148" s="13"/>
      <c r="P148" s="9"/>
      <c r="Q148">
        <f>SUBTOTAL(9,Q100:Q147)</f>
        <v>9242.0990999999958</v>
      </c>
      <c r="R148">
        <f>SUBTOTAL(9,R100:R147)</f>
        <v>45969.640899999999</v>
      </c>
    </row>
    <row r="149" spans="1:18" ht="30" outlineLevel="2" x14ac:dyDescent="0.25">
      <c r="A149" s="14" t="s">
        <v>23</v>
      </c>
      <c r="B149" s="3" t="s">
        <v>24</v>
      </c>
      <c r="C149">
        <v>4</v>
      </c>
      <c r="D149" s="14" t="s">
        <v>93</v>
      </c>
      <c r="E149" s="14" t="s">
        <v>105</v>
      </c>
      <c r="F149" s="14" t="s">
        <v>95</v>
      </c>
      <c r="G149" s="14" t="s">
        <v>106</v>
      </c>
      <c r="H149" s="14" t="s">
        <v>107</v>
      </c>
      <c r="I149" s="15">
        <v>6.0899999999999999E-3</v>
      </c>
      <c r="J149" s="15">
        <v>2.3279999999999999E-2</v>
      </c>
      <c r="K149" s="15">
        <v>3.5999999999999997E-4</v>
      </c>
      <c r="L149" s="15">
        <v>8.7399999999999995E-3</v>
      </c>
      <c r="M149" s="15">
        <v>1.07E-3</v>
      </c>
      <c r="N149" s="15">
        <v>1.07E-3</v>
      </c>
      <c r="O149" s="15">
        <v>0</v>
      </c>
      <c r="P149" s="16"/>
      <c r="Q149">
        <f t="shared" si="4"/>
        <v>9.3119999999999994E-2</v>
      </c>
      <c r="R149">
        <f t="shared" si="5"/>
        <v>1.4399999999999999E-3</v>
      </c>
    </row>
    <row r="150" spans="1:18" ht="30" outlineLevel="2" x14ac:dyDescent="0.25">
      <c r="A150" s="7" t="s">
        <v>27</v>
      </c>
      <c r="B150" s="3" t="s">
        <v>28</v>
      </c>
      <c r="C150">
        <v>4</v>
      </c>
      <c r="D150" s="7" t="s">
        <v>93</v>
      </c>
      <c r="E150" s="7" t="s">
        <v>105</v>
      </c>
      <c r="F150" s="7" t="s">
        <v>95</v>
      </c>
      <c r="G150" s="7" t="s">
        <v>106</v>
      </c>
      <c r="H150" s="7" t="s">
        <v>107</v>
      </c>
      <c r="I150" s="8">
        <v>5.8399999999999997E-3</v>
      </c>
      <c r="J150" s="8">
        <v>2.2339999999999999E-2</v>
      </c>
      <c r="K150" s="8">
        <v>3.3999999999999997E-4</v>
      </c>
      <c r="L150" s="8">
        <v>8.6399999999999984E-3</v>
      </c>
      <c r="M150" s="8">
        <v>1.0399999999999999E-3</v>
      </c>
      <c r="N150" s="8">
        <v>1.0399999999999999E-3</v>
      </c>
      <c r="O150" s="8">
        <v>0</v>
      </c>
      <c r="P150" s="9"/>
      <c r="Q150">
        <f t="shared" ref="Q150:Q213" si="6">J150*C150</f>
        <v>8.9359999999999995E-2</v>
      </c>
      <c r="R150">
        <f t="shared" ref="R150:R213" si="7">K150*C150</f>
        <v>1.3599999999999999E-3</v>
      </c>
    </row>
    <row r="151" spans="1:18" ht="30" outlineLevel="2" x14ac:dyDescent="0.25">
      <c r="A151" s="7" t="s">
        <v>31</v>
      </c>
      <c r="B151" s="3" t="s">
        <v>26</v>
      </c>
      <c r="C151">
        <v>6</v>
      </c>
      <c r="D151" s="7" t="s">
        <v>93</v>
      </c>
      <c r="E151" s="7" t="s">
        <v>105</v>
      </c>
      <c r="F151" s="7" t="s">
        <v>95</v>
      </c>
      <c r="G151" s="7" t="s">
        <v>106</v>
      </c>
      <c r="H151" s="7" t="s">
        <v>107</v>
      </c>
      <c r="I151" s="8">
        <v>5.8099999999999992E-3</v>
      </c>
      <c r="J151" s="8">
        <v>2.2209999999999997E-2</v>
      </c>
      <c r="K151" s="8">
        <v>3.3999999999999997E-4</v>
      </c>
      <c r="L151" s="8">
        <v>8.6299999999999988E-3</v>
      </c>
      <c r="M151" s="8">
        <v>1.0399999999999999E-3</v>
      </c>
      <c r="N151" s="8">
        <v>1.0399999999999999E-3</v>
      </c>
      <c r="O151" s="8">
        <v>0</v>
      </c>
      <c r="P151" s="9"/>
      <c r="Q151">
        <f t="shared" si="6"/>
        <v>0.13325999999999999</v>
      </c>
      <c r="R151">
        <f t="shared" si="7"/>
        <v>2.0399999999999997E-3</v>
      </c>
    </row>
    <row r="152" spans="1:18" ht="30" outlineLevel="2" x14ac:dyDescent="0.25">
      <c r="A152" s="7" t="s">
        <v>33</v>
      </c>
      <c r="B152" s="3" t="s">
        <v>34</v>
      </c>
      <c r="C152">
        <v>17</v>
      </c>
      <c r="D152" s="7" t="s">
        <v>93</v>
      </c>
      <c r="E152" s="7" t="s">
        <v>105</v>
      </c>
      <c r="F152" s="7" t="s">
        <v>95</v>
      </c>
      <c r="G152" s="7" t="s">
        <v>106</v>
      </c>
      <c r="H152" s="7" t="s">
        <v>107</v>
      </c>
      <c r="I152" s="8">
        <v>6.0799999999999995E-3</v>
      </c>
      <c r="J152" s="8">
        <v>2.3259999999999999E-2</v>
      </c>
      <c r="K152" s="8">
        <v>3.5999999999999997E-4</v>
      </c>
      <c r="L152" s="8">
        <v>8.7399999999999995E-3</v>
      </c>
      <c r="M152" s="8">
        <v>1.07E-3</v>
      </c>
      <c r="N152" s="8">
        <v>1.07E-3</v>
      </c>
      <c r="O152" s="8">
        <v>0</v>
      </c>
      <c r="P152" s="9"/>
      <c r="Q152">
        <f t="shared" si="6"/>
        <v>0.39541999999999999</v>
      </c>
      <c r="R152">
        <f t="shared" si="7"/>
        <v>6.1199999999999996E-3</v>
      </c>
    </row>
    <row r="153" spans="1:18" ht="30" outlineLevel="2" x14ac:dyDescent="0.25">
      <c r="A153" s="7" t="s">
        <v>35</v>
      </c>
      <c r="B153" s="3" t="s">
        <v>28</v>
      </c>
      <c r="C153">
        <v>4</v>
      </c>
      <c r="D153" s="7" t="s">
        <v>93</v>
      </c>
      <c r="E153" s="7" t="s">
        <v>105</v>
      </c>
      <c r="F153" s="7" t="s">
        <v>95</v>
      </c>
      <c r="G153" s="7" t="s">
        <v>106</v>
      </c>
      <c r="H153" s="7" t="s">
        <v>107</v>
      </c>
      <c r="I153" s="8">
        <v>4.6499999999999996E-3</v>
      </c>
      <c r="J153" s="8">
        <v>1.7779999999999997E-2</v>
      </c>
      <c r="K153" s="8">
        <v>2.6999999999999995E-4</v>
      </c>
      <c r="L153" s="8">
        <v>8.1599999999999989E-3</v>
      </c>
      <c r="M153" s="8">
        <v>8.0999999999999996E-4</v>
      </c>
      <c r="N153" s="8">
        <v>8.0999999999999996E-4</v>
      </c>
      <c r="O153" s="8">
        <v>0</v>
      </c>
      <c r="P153" s="9"/>
      <c r="Q153">
        <f t="shared" si="6"/>
        <v>7.1119999999999989E-2</v>
      </c>
      <c r="R153">
        <f t="shared" si="7"/>
        <v>1.0799999999999998E-3</v>
      </c>
    </row>
    <row r="154" spans="1:18" ht="30" outlineLevel="2" x14ac:dyDescent="0.25">
      <c r="A154" s="7" t="s">
        <v>36</v>
      </c>
      <c r="B154" s="3" t="s">
        <v>26</v>
      </c>
      <c r="C154">
        <v>4</v>
      </c>
      <c r="D154" s="7" t="s">
        <v>93</v>
      </c>
      <c r="E154" s="7" t="s">
        <v>105</v>
      </c>
      <c r="F154" s="7" t="s">
        <v>95</v>
      </c>
      <c r="G154" s="7" t="s">
        <v>106</v>
      </c>
      <c r="H154" s="7" t="s">
        <v>107</v>
      </c>
      <c r="I154" s="8">
        <v>4.62E-3</v>
      </c>
      <c r="J154" s="8">
        <v>1.7679999999999998E-2</v>
      </c>
      <c r="K154" s="8">
        <v>2.6999999999999995E-4</v>
      </c>
      <c r="L154" s="8">
        <v>8.1499999999999993E-3</v>
      </c>
      <c r="M154" s="8">
        <v>8.0999999999999996E-4</v>
      </c>
      <c r="N154" s="8">
        <v>8.0999999999999996E-4</v>
      </c>
      <c r="O154" s="8">
        <v>0</v>
      </c>
      <c r="P154" s="9"/>
      <c r="Q154">
        <f t="shared" si="6"/>
        <v>7.0719999999999991E-2</v>
      </c>
      <c r="R154">
        <f t="shared" si="7"/>
        <v>1.0799999999999998E-3</v>
      </c>
    </row>
    <row r="155" spans="1:18" ht="30" outlineLevel="2" x14ac:dyDescent="0.25">
      <c r="A155" s="7" t="s">
        <v>37</v>
      </c>
      <c r="B155" s="3" t="s">
        <v>38</v>
      </c>
      <c r="C155">
        <v>4</v>
      </c>
      <c r="D155" s="7" t="s">
        <v>93</v>
      </c>
      <c r="E155" s="7" t="s">
        <v>105</v>
      </c>
      <c r="F155" s="7" t="s">
        <v>95</v>
      </c>
      <c r="G155" s="7" t="s">
        <v>106</v>
      </c>
      <c r="H155" s="7" t="s">
        <v>107</v>
      </c>
      <c r="I155" s="8">
        <v>4.8399999999999997E-3</v>
      </c>
      <c r="J155" s="8">
        <v>1.8499999999999999E-2</v>
      </c>
      <c r="K155" s="8">
        <v>2.7999999999999998E-4</v>
      </c>
      <c r="L155" s="8">
        <v>8.2399999999999991E-3</v>
      </c>
      <c r="M155" s="8">
        <v>8.4999999999999995E-4</v>
      </c>
      <c r="N155" s="8">
        <v>8.4999999999999995E-4</v>
      </c>
      <c r="O155" s="8">
        <v>0</v>
      </c>
      <c r="P155" s="9"/>
      <c r="Q155">
        <f t="shared" si="6"/>
        <v>7.3999999999999996E-2</v>
      </c>
      <c r="R155">
        <f t="shared" si="7"/>
        <v>1.1199999999999999E-3</v>
      </c>
    </row>
    <row r="156" spans="1:18" ht="30" outlineLevel="2" x14ac:dyDescent="0.25">
      <c r="A156" s="7" t="s">
        <v>39</v>
      </c>
      <c r="B156" s="3" t="s">
        <v>34</v>
      </c>
      <c r="C156">
        <v>16</v>
      </c>
      <c r="D156" s="7" t="s">
        <v>93</v>
      </c>
      <c r="E156" s="7" t="s">
        <v>105</v>
      </c>
      <c r="F156" s="7" t="s">
        <v>95</v>
      </c>
      <c r="G156" s="7" t="s">
        <v>106</v>
      </c>
      <c r="H156" s="7" t="s">
        <v>107</v>
      </c>
      <c r="I156" s="8">
        <v>4.9899999999999996E-3</v>
      </c>
      <c r="J156" s="8">
        <v>1.9099999999999999E-2</v>
      </c>
      <c r="K156" s="8">
        <v>2.8999999999999995E-4</v>
      </c>
      <c r="L156" s="8">
        <v>8.2999999999999984E-3</v>
      </c>
      <c r="M156" s="8">
        <v>8.7999999999999992E-4</v>
      </c>
      <c r="N156" s="8">
        <v>8.7999999999999992E-4</v>
      </c>
      <c r="O156" s="8">
        <v>0</v>
      </c>
      <c r="P156" s="9"/>
      <c r="Q156">
        <f t="shared" si="6"/>
        <v>0.30559999999999998</v>
      </c>
      <c r="R156">
        <f t="shared" si="7"/>
        <v>4.6399999999999992E-3</v>
      </c>
    </row>
    <row r="157" spans="1:18" ht="30" outlineLevel="2" x14ac:dyDescent="0.25">
      <c r="A157" s="7" t="s">
        <v>40</v>
      </c>
      <c r="B157" s="3" t="s">
        <v>28</v>
      </c>
      <c r="C157">
        <v>4</v>
      </c>
      <c r="D157" s="7" t="s">
        <v>93</v>
      </c>
      <c r="E157" s="7" t="s">
        <v>105</v>
      </c>
      <c r="F157" s="7" t="s">
        <v>95</v>
      </c>
      <c r="G157" s="7" t="s">
        <v>106</v>
      </c>
      <c r="H157" s="7" t="s">
        <v>107</v>
      </c>
      <c r="I157" s="8">
        <v>2.9499999999999999E-3</v>
      </c>
      <c r="J157" s="8">
        <v>1.129E-2</v>
      </c>
      <c r="K157" s="8">
        <v>1.6999999999999999E-4</v>
      </c>
      <c r="L157" s="8">
        <v>7.4799999999999997E-3</v>
      </c>
      <c r="M157" s="8">
        <v>5.0999999999999993E-4</v>
      </c>
      <c r="N157" s="8">
        <v>5.0999999999999993E-4</v>
      </c>
      <c r="O157" s="8">
        <v>0</v>
      </c>
      <c r="P157" s="9"/>
      <c r="Q157">
        <f t="shared" si="6"/>
        <v>4.5159999999999999E-2</v>
      </c>
      <c r="R157">
        <f t="shared" si="7"/>
        <v>6.7999999999999994E-4</v>
      </c>
    </row>
    <row r="158" spans="1:18" ht="30" outlineLevel="2" x14ac:dyDescent="0.25">
      <c r="A158" s="7" t="s">
        <v>41</v>
      </c>
      <c r="B158" s="3" t="s">
        <v>26</v>
      </c>
      <c r="C158">
        <v>7</v>
      </c>
      <c r="D158" s="7" t="s">
        <v>93</v>
      </c>
      <c r="E158" s="7" t="s">
        <v>105</v>
      </c>
      <c r="F158" s="7" t="s">
        <v>95</v>
      </c>
      <c r="G158" s="7" t="s">
        <v>106</v>
      </c>
      <c r="H158" s="7" t="s">
        <v>107</v>
      </c>
      <c r="I158" s="8">
        <v>2.9399999999999999E-3</v>
      </c>
      <c r="J158" s="8">
        <v>1.1219999999999999E-2</v>
      </c>
      <c r="K158" s="8">
        <v>1.6999999999999999E-4</v>
      </c>
      <c r="L158" s="8">
        <v>7.4799999999999997E-3</v>
      </c>
      <c r="M158" s="8">
        <v>5.0999999999999993E-4</v>
      </c>
      <c r="N158" s="8">
        <v>5.0999999999999993E-4</v>
      </c>
      <c r="O158" s="8">
        <v>0</v>
      </c>
      <c r="P158" s="9"/>
      <c r="Q158">
        <f t="shared" si="6"/>
        <v>7.8539999999999999E-2</v>
      </c>
      <c r="R158">
        <f t="shared" si="7"/>
        <v>1.1899999999999999E-3</v>
      </c>
    </row>
    <row r="159" spans="1:18" ht="30" outlineLevel="2" x14ac:dyDescent="0.25">
      <c r="A159" s="7" t="s">
        <v>42</v>
      </c>
      <c r="B159" s="3" t="s">
        <v>38</v>
      </c>
      <c r="C159">
        <v>4</v>
      </c>
      <c r="D159" s="7" t="s">
        <v>93</v>
      </c>
      <c r="E159" s="7" t="s">
        <v>105</v>
      </c>
      <c r="F159" s="7" t="s">
        <v>95</v>
      </c>
      <c r="G159" s="7" t="s">
        <v>106</v>
      </c>
      <c r="H159" s="7" t="s">
        <v>107</v>
      </c>
      <c r="I159" s="8">
        <v>3.0699999999999998E-3</v>
      </c>
      <c r="J159" s="8">
        <v>1.176E-2</v>
      </c>
      <c r="K159" s="8">
        <v>1.7999999999999998E-4</v>
      </c>
      <c r="L159" s="8">
        <v>7.5299999999999994E-3</v>
      </c>
      <c r="M159" s="8">
        <v>5.4999999999999992E-4</v>
      </c>
      <c r="N159" s="8">
        <v>5.4999999999999992E-4</v>
      </c>
      <c r="O159" s="8">
        <v>0</v>
      </c>
      <c r="P159" s="9"/>
      <c r="Q159">
        <f t="shared" si="6"/>
        <v>4.7039999999999998E-2</v>
      </c>
      <c r="R159">
        <f t="shared" si="7"/>
        <v>7.1999999999999994E-4</v>
      </c>
    </row>
    <row r="160" spans="1:18" ht="30" outlineLevel="2" x14ac:dyDescent="0.25">
      <c r="A160" s="7" t="s">
        <v>43</v>
      </c>
      <c r="B160" s="3" t="s">
        <v>34</v>
      </c>
      <c r="C160">
        <v>16</v>
      </c>
      <c r="D160" s="7" t="s">
        <v>93</v>
      </c>
      <c r="E160" s="7" t="s">
        <v>105</v>
      </c>
      <c r="F160" s="7" t="s">
        <v>95</v>
      </c>
      <c r="G160" s="7" t="s">
        <v>106</v>
      </c>
      <c r="H160" s="7" t="s">
        <v>107</v>
      </c>
      <c r="I160" s="8">
        <v>3.1699999999999996E-3</v>
      </c>
      <c r="J160" s="8">
        <v>1.2129999999999998E-2</v>
      </c>
      <c r="K160" s="8">
        <v>1.8999999999999998E-4</v>
      </c>
      <c r="L160" s="8">
        <v>7.5699999999999995E-3</v>
      </c>
      <c r="M160" s="8">
        <v>5.5999999999999995E-4</v>
      </c>
      <c r="N160" s="8">
        <v>5.5999999999999995E-4</v>
      </c>
      <c r="O160" s="8">
        <v>0</v>
      </c>
      <c r="P160" s="9"/>
      <c r="Q160">
        <f t="shared" si="6"/>
        <v>0.19407999999999997</v>
      </c>
      <c r="R160">
        <f t="shared" si="7"/>
        <v>3.0399999999999997E-3</v>
      </c>
    </row>
    <row r="161" spans="1:18" ht="30" outlineLevel="2" x14ac:dyDescent="0.25">
      <c r="A161" s="7" t="s">
        <v>44</v>
      </c>
      <c r="B161" s="3" t="s">
        <v>34</v>
      </c>
      <c r="C161">
        <v>17</v>
      </c>
      <c r="D161" s="7" t="s">
        <v>93</v>
      </c>
      <c r="E161" s="7" t="s">
        <v>105</v>
      </c>
      <c r="F161" s="7" t="s">
        <v>95</v>
      </c>
      <c r="G161" s="7" t="s">
        <v>106</v>
      </c>
      <c r="H161" s="7" t="s">
        <v>107</v>
      </c>
      <c r="I161" s="8">
        <v>6.0099999999999997E-3</v>
      </c>
      <c r="J161" s="8">
        <v>2.2969999999999997E-2</v>
      </c>
      <c r="K161" s="8">
        <v>3.5E-4</v>
      </c>
      <c r="L161" s="8">
        <v>8.709999999999999E-3</v>
      </c>
      <c r="M161" s="8">
        <v>1.07E-3</v>
      </c>
      <c r="N161" s="8">
        <v>1.07E-3</v>
      </c>
      <c r="O161" s="8">
        <v>0</v>
      </c>
      <c r="P161" s="9"/>
      <c r="Q161">
        <f t="shared" si="6"/>
        <v>0.39048999999999995</v>
      </c>
      <c r="R161">
        <f t="shared" si="7"/>
        <v>5.9499999999999996E-3</v>
      </c>
    </row>
    <row r="162" spans="1:18" ht="30" outlineLevel="2" x14ac:dyDescent="0.25">
      <c r="A162" s="7" t="s">
        <v>45</v>
      </c>
      <c r="B162" s="3" t="s">
        <v>28</v>
      </c>
      <c r="C162">
        <v>4</v>
      </c>
      <c r="D162" s="7" t="s">
        <v>93</v>
      </c>
      <c r="E162" s="7" t="s">
        <v>105</v>
      </c>
      <c r="F162" s="7" t="s">
        <v>95</v>
      </c>
      <c r="G162" s="7" t="s">
        <v>106</v>
      </c>
      <c r="H162" s="7" t="s">
        <v>107</v>
      </c>
      <c r="I162" s="8">
        <v>5.5899999999999995E-3</v>
      </c>
      <c r="J162" s="8">
        <v>2.1389999999999999E-2</v>
      </c>
      <c r="K162" s="8">
        <v>3.3E-4</v>
      </c>
      <c r="L162" s="8">
        <v>8.539999999999999E-3</v>
      </c>
      <c r="M162" s="8">
        <v>9.8999999999999999E-4</v>
      </c>
      <c r="N162" s="8">
        <v>9.8999999999999999E-4</v>
      </c>
      <c r="O162" s="8">
        <v>0</v>
      </c>
      <c r="P162" s="9"/>
      <c r="Q162">
        <f t="shared" si="6"/>
        <v>8.5559999999999997E-2</v>
      </c>
      <c r="R162">
        <f t="shared" si="7"/>
        <v>1.32E-3</v>
      </c>
    </row>
    <row r="163" spans="1:18" ht="30" outlineLevel="2" x14ac:dyDescent="0.25">
      <c r="A163" s="7" t="s">
        <v>46</v>
      </c>
      <c r="B163" s="3" t="s">
        <v>26</v>
      </c>
      <c r="C163">
        <v>4</v>
      </c>
      <c r="D163" s="7" t="s">
        <v>93</v>
      </c>
      <c r="E163" s="7" t="s">
        <v>105</v>
      </c>
      <c r="F163" s="7" t="s">
        <v>95</v>
      </c>
      <c r="G163" s="7" t="s">
        <v>106</v>
      </c>
      <c r="H163" s="7" t="s">
        <v>107</v>
      </c>
      <c r="I163" s="8">
        <v>5.5599999999999998E-3</v>
      </c>
      <c r="J163" s="8">
        <v>2.1259999999999998E-2</v>
      </c>
      <c r="K163" s="8">
        <v>3.3E-4</v>
      </c>
      <c r="L163" s="8">
        <v>8.5299999999999994E-3</v>
      </c>
      <c r="M163" s="8">
        <v>9.8999999999999999E-4</v>
      </c>
      <c r="N163" s="8">
        <v>9.8999999999999999E-4</v>
      </c>
      <c r="O163" s="8">
        <v>0</v>
      </c>
      <c r="P163" s="9"/>
      <c r="Q163">
        <f t="shared" si="6"/>
        <v>8.5039999999999991E-2</v>
      </c>
      <c r="R163">
        <f t="shared" si="7"/>
        <v>1.32E-3</v>
      </c>
    </row>
    <row r="164" spans="1:18" ht="30" outlineLevel="2" x14ac:dyDescent="0.25">
      <c r="A164" s="7" t="s">
        <v>47</v>
      </c>
      <c r="B164" s="3" t="s">
        <v>38</v>
      </c>
      <c r="C164">
        <v>5</v>
      </c>
      <c r="D164" s="7" t="s">
        <v>93</v>
      </c>
      <c r="E164" s="7" t="s">
        <v>105</v>
      </c>
      <c r="F164" s="7" t="s">
        <v>95</v>
      </c>
      <c r="G164" s="7" t="s">
        <v>106</v>
      </c>
      <c r="H164" s="7" t="s">
        <v>107</v>
      </c>
      <c r="I164" s="8">
        <v>5.8299999999999992E-3</v>
      </c>
      <c r="J164" s="8">
        <v>2.2299999999999997E-2</v>
      </c>
      <c r="K164" s="8">
        <v>3.3999999999999997E-4</v>
      </c>
      <c r="L164" s="8">
        <v>8.6399999999999984E-3</v>
      </c>
      <c r="M164" s="8">
        <v>1.0399999999999999E-3</v>
      </c>
      <c r="N164" s="8">
        <v>1.0399999999999999E-3</v>
      </c>
      <c r="O164" s="8">
        <v>0</v>
      </c>
      <c r="P164" s="9"/>
      <c r="Q164">
        <f t="shared" si="6"/>
        <v>0.11149999999999999</v>
      </c>
      <c r="R164">
        <f t="shared" si="7"/>
        <v>1.6999999999999999E-3</v>
      </c>
    </row>
    <row r="165" spans="1:18" ht="30" outlineLevel="2" x14ac:dyDescent="0.25">
      <c r="A165" s="7" t="s">
        <v>48</v>
      </c>
      <c r="B165" s="3" t="s">
        <v>28</v>
      </c>
      <c r="C165">
        <v>4</v>
      </c>
      <c r="D165" s="7" t="s">
        <v>93</v>
      </c>
      <c r="E165" s="7" t="s">
        <v>105</v>
      </c>
      <c r="F165" s="7" t="s">
        <v>95</v>
      </c>
      <c r="G165" s="7" t="s">
        <v>106</v>
      </c>
      <c r="H165" s="7" t="s">
        <v>107</v>
      </c>
      <c r="I165" s="8">
        <v>0.27024999999999999</v>
      </c>
      <c r="J165" s="8">
        <v>0.83666999999999991</v>
      </c>
      <c r="K165" s="8">
        <v>2.4999999999999995E-4</v>
      </c>
      <c r="L165" s="8">
        <v>4.7539999999999999E-2</v>
      </c>
      <c r="M165" s="8">
        <v>2.5239999999999999E-2</v>
      </c>
      <c r="N165" s="8">
        <v>2.5239999999999999E-2</v>
      </c>
      <c r="O165" s="8">
        <v>0</v>
      </c>
      <c r="P165" s="9"/>
      <c r="Q165">
        <f t="shared" si="6"/>
        <v>3.3466799999999997</v>
      </c>
      <c r="R165">
        <f t="shared" si="7"/>
        <v>9.999999999999998E-4</v>
      </c>
    </row>
    <row r="166" spans="1:18" ht="30" outlineLevel="2" x14ac:dyDescent="0.25">
      <c r="A166" s="7" t="s">
        <v>49</v>
      </c>
      <c r="B166" s="3" t="s">
        <v>26</v>
      </c>
      <c r="C166">
        <v>6</v>
      </c>
      <c r="D166" s="7" t="s">
        <v>93</v>
      </c>
      <c r="E166" s="7" t="s">
        <v>105</v>
      </c>
      <c r="F166" s="7" t="s">
        <v>95</v>
      </c>
      <c r="G166" s="7" t="s">
        <v>106</v>
      </c>
      <c r="H166" s="7" t="s">
        <v>107</v>
      </c>
      <c r="I166" s="8">
        <v>0.29005999999999998</v>
      </c>
      <c r="J166" s="8">
        <v>0.89775999999999989</v>
      </c>
      <c r="K166" s="8">
        <v>2.4999999999999995E-4</v>
      </c>
      <c r="L166" s="8">
        <v>5.0479999999999997E-2</v>
      </c>
      <c r="M166" s="8">
        <v>2.7059999999999997E-2</v>
      </c>
      <c r="N166" s="8">
        <v>2.7059999999999997E-2</v>
      </c>
      <c r="O166" s="8">
        <v>0</v>
      </c>
      <c r="P166" s="9"/>
      <c r="Q166">
        <f t="shared" si="6"/>
        <v>5.3865599999999993</v>
      </c>
      <c r="R166">
        <f t="shared" si="7"/>
        <v>1.4999999999999996E-3</v>
      </c>
    </row>
    <row r="167" spans="1:18" ht="30" outlineLevel="2" x14ac:dyDescent="0.25">
      <c r="A167" s="7" t="s">
        <v>50</v>
      </c>
      <c r="B167" s="3" t="s">
        <v>38</v>
      </c>
      <c r="C167">
        <v>3</v>
      </c>
      <c r="D167" s="7" t="s">
        <v>93</v>
      </c>
      <c r="E167" s="7" t="s">
        <v>105</v>
      </c>
      <c r="F167" s="7" t="s">
        <v>95</v>
      </c>
      <c r="G167" s="7" t="s">
        <v>106</v>
      </c>
      <c r="H167" s="7" t="s">
        <v>107</v>
      </c>
      <c r="I167" s="8">
        <v>0.34095999999999999</v>
      </c>
      <c r="J167" s="8">
        <v>1.0548999999999999</v>
      </c>
      <c r="K167" s="8">
        <v>2.5999999999999998E-4</v>
      </c>
      <c r="L167" s="8">
        <v>5.8099999999999999E-2</v>
      </c>
      <c r="M167" s="8">
        <v>3.1779999999999996E-2</v>
      </c>
      <c r="N167" s="8">
        <v>3.1779999999999996E-2</v>
      </c>
      <c r="O167" s="8">
        <v>0</v>
      </c>
      <c r="P167" s="9"/>
      <c r="Q167">
        <f t="shared" si="6"/>
        <v>3.1646999999999998</v>
      </c>
      <c r="R167">
        <f t="shared" si="7"/>
        <v>7.7999999999999988E-4</v>
      </c>
    </row>
    <row r="168" spans="1:18" ht="30" outlineLevel="2" x14ac:dyDescent="0.25">
      <c r="A168" s="7" t="s">
        <v>51</v>
      </c>
      <c r="B168" s="3" t="s">
        <v>34</v>
      </c>
      <c r="C168">
        <v>18</v>
      </c>
      <c r="D168" s="7" t="s">
        <v>93</v>
      </c>
      <c r="E168" s="7" t="s">
        <v>105</v>
      </c>
      <c r="F168" s="7" t="s">
        <v>95</v>
      </c>
      <c r="G168" s="7" t="s">
        <v>106</v>
      </c>
      <c r="H168" s="7" t="s">
        <v>107</v>
      </c>
      <c r="I168" s="8">
        <v>0.35174999999999995</v>
      </c>
      <c r="J168" s="8">
        <v>1.0882799999999999</v>
      </c>
      <c r="K168" s="8">
        <v>2.6999999999999995E-4</v>
      </c>
      <c r="L168" s="8">
        <v>5.9739999999999994E-2</v>
      </c>
      <c r="M168" s="8">
        <v>3.2779999999999997E-2</v>
      </c>
      <c r="N168" s="8">
        <v>3.2779999999999997E-2</v>
      </c>
      <c r="O168" s="8">
        <v>0</v>
      </c>
      <c r="P168" s="9"/>
      <c r="Q168">
        <f t="shared" si="6"/>
        <v>19.589039999999997</v>
      </c>
      <c r="R168">
        <f t="shared" si="7"/>
        <v>4.8599999999999989E-3</v>
      </c>
    </row>
    <row r="169" spans="1:18" ht="30" outlineLevel="2" x14ac:dyDescent="0.25">
      <c r="A169" s="7" t="s">
        <v>52</v>
      </c>
      <c r="B169" s="3" t="s">
        <v>38</v>
      </c>
      <c r="C169">
        <v>4</v>
      </c>
      <c r="D169" s="7" t="s">
        <v>93</v>
      </c>
      <c r="E169" s="7" t="s">
        <v>105</v>
      </c>
      <c r="F169" s="7" t="s">
        <v>95</v>
      </c>
      <c r="G169" s="7" t="s">
        <v>106</v>
      </c>
      <c r="H169" s="7" t="s">
        <v>107</v>
      </c>
      <c r="I169" s="8">
        <v>0.5575199999999999</v>
      </c>
      <c r="J169" s="8">
        <v>1.7235799999999999</v>
      </c>
      <c r="K169" s="8">
        <v>3.1999999999999997E-4</v>
      </c>
      <c r="L169" s="8">
        <v>9.0539999999999995E-2</v>
      </c>
      <c r="M169" s="8">
        <v>5.1819999999999998E-2</v>
      </c>
      <c r="N169" s="8">
        <v>5.1819999999999998E-2</v>
      </c>
      <c r="O169" s="8">
        <v>0</v>
      </c>
      <c r="P169" s="9"/>
      <c r="Q169">
        <f t="shared" si="6"/>
        <v>6.8943199999999996</v>
      </c>
      <c r="R169">
        <f t="shared" si="7"/>
        <v>1.2799999999999999E-3</v>
      </c>
    </row>
    <row r="170" spans="1:18" ht="30" outlineLevel="2" x14ac:dyDescent="0.25">
      <c r="A170" s="7" t="s">
        <v>53</v>
      </c>
      <c r="B170" s="3" t="s">
        <v>34</v>
      </c>
      <c r="C170">
        <v>16</v>
      </c>
      <c r="D170" s="7" t="s">
        <v>93</v>
      </c>
      <c r="E170" s="7" t="s">
        <v>105</v>
      </c>
      <c r="F170" s="7" t="s">
        <v>95</v>
      </c>
      <c r="G170" s="7" t="s">
        <v>106</v>
      </c>
      <c r="H170" s="7" t="s">
        <v>107</v>
      </c>
      <c r="I170" s="8">
        <v>0.57515999999999989</v>
      </c>
      <c r="J170" s="8">
        <v>1.7780999999999998</v>
      </c>
      <c r="K170" s="8">
        <v>3.3E-4</v>
      </c>
      <c r="L170" s="8">
        <v>9.3199999999999991E-2</v>
      </c>
      <c r="M170" s="8">
        <v>5.3439999999999994E-2</v>
      </c>
      <c r="N170" s="8">
        <v>5.3439999999999994E-2</v>
      </c>
      <c r="O170" s="8">
        <v>0</v>
      </c>
      <c r="P170" s="9"/>
      <c r="Q170">
        <f t="shared" si="6"/>
        <v>28.449599999999997</v>
      </c>
      <c r="R170">
        <f t="shared" si="7"/>
        <v>5.28E-3</v>
      </c>
    </row>
    <row r="171" spans="1:18" ht="30" outlineLevel="2" x14ac:dyDescent="0.25">
      <c r="A171" s="7" t="s">
        <v>54</v>
      </c>
      <c r="B171" s="3" t="s">
        <v>28</v>
      </c>
      <c r="C171">
        <v>5</v>
      </c>
      <c r="D171" s="7" t="s">
        <v>93</v>
      </c>
      <c r="E171" s="7" t="s">
        <v>105</v>
      </c>
      <c r="F171" s="7" t="s">
        <v>95</v>
      </c>
      <c r="G171" s="7" t="s">
        <v>106</v>
      </c>
      <c r="H171" s="7" t="s">
        <v>107</v>
      </c>
      <c r="I171" s="8">
        <v>0.44157999999999997</v>
      </c>
      <c r="J171" s="8">
        <v>1.36581</v>
      </c>
      <c r="K171" s="8">
        <v>3.1E-4</v>
      </c>
      <c r="L171" s="8">
        <v>7.3249999999999996E-2</v>
      </c>
      <c r="M171" s="8">
        <v>4.1109999999999994E-2</v>
      </c>
      <c r="N171" s="8">
        <v>4.1109999999999994E-2</v>
      </c>
      <c r="O171" s="8">
        <v>0</v>
      </c>
      <c r="P171" s="9"/>
      <c r="Q171">
        <f t="shared" si="6"/>
        <v>6.8290499999999996</v>
      </c>
      <c r="R171">
        <f t="shared" si="7"/>
        <v>1.5499999999999999E-3</v>
      </c>
    </row>
    <row r="172" spans="1:18" ht="30" outlineLevel="2" x14ac:dyDescent="0.25">
      <c r="A172" s="7" t="s">
        <v>55</v>
      </c>
      <c r="B172" s="3" t="s">
        <v>26</v>
      </c>
      <c r="C172">
        <v>5</v>
      </c>
      <c r="D172" s="7" t="s">
        <v>93</v>
      </c>
      <c r="E172" s="7" t="s">
        <v>105</v>
      </c>
      <c r="F172" s="7" t="s">
        <v>95</v>
      </c>
      <c r="G172" s="7" t="s">
        <v>106</v>
      </c>
      <c r="H172" s="7" t="s">
        <v>107</v>
      </c>
      <c r="I172" s="8">
        <v>0.47408999999999996</v>
      </c>
      <c r="J172" s="8">
        <v>1.4660499999999999</v>
      </c>
      <c r="K172" s="8">
        <v>2.9999999999999997E-4</v>
      </c>
      <c r="L172" s="8">
        <v>7.8079999999999997E-2</v>
      </c>
      <c r="M172" s="8">
        <v>4.4109999999999996E-2</v>
      </c>
      <c r="N172" s="8">
        <v>4.4109999999999996E-2</v>
      </c>
      <c r="O172" s="8">
        <v>0</v>
      </c>
      <c r="P172" s="9"/>
      <c r="Q172">
        <f t="shared" si="6"/>
        <v>7.3302499999999995</v>
      </c>
      <c r="R172">
        <f t="shared" si="7"/>
        <v>1.4999999999999998E-3</v>
      </c>
    </row>
    <row r="173" spans="1:18" ht="30" outlineLevel="2" x14ac:dyDescent="0.25">
      <c r="A173" s="7" t="s">
        <v>56</v>
      </c>
      <c r="B173" s="3" t="s">
        <v>34</v>
      </c>
      <c r="C173">
        <v>16</v>
      </c>
      <c r="D173" s="7" t="s">
        <v>93</v>
      </c>
      <c r="E173" s="7" t="s">
        <v>105</v>
      </c>
      <c r="F173" s="7" t="s">
        <v>95</v>
      </c>
      <c r="G173" s="7" t="s">
        <v>106</v>
      </c>
      <c r="H173" s="7" t="s">
        <v>107</v>
      </c>
      <c r="I173" s="8">
        <v>0.78274999999999995</v>
      </c>
      <c r="J173" s="8">
        <v>2.4191499999999997</v>
      </c>
      <c r="K173" s="8">
        <v>3.8999999999999999E-4</v>
      </c>
      <c r="L173" s="8">
        <v>0.12433</v>
      </c>
      <c r="M173" s="8">
        <v>7.2659999999999988E-2</v>
      </c>
      <c r="N173" s="8">
        <v>7.2659999999999988E-2</v>
      </c>
      <c r="O173" s="8">
        <v>0</v>
      </c>
      <c r="P173" s="9"/>
      <c r="Q173">
        <f t="shared" si="6"/>
        <v>38.706399999999995</v>
      </c>
      <c r="R173">
        <f t="shared" si="7"/>
        <v>6.2399999999999999E-3</v>
      </c>
    </row>
    <row r="174" spans="1:18" ht="30" outlineLevel="2" x14ac:dyDescent="0.25">
      <c r="A174" s="7" t="s">
        <v>57</v>
      </c>
      <c r="B174" s="3" t="s">
        <v>28</v>
      </c>
      <c r="C174">
        <v>4</v>
      </c>
      <c r="D174" s="7" t="s">
        <v>93</v>
      </c>
      <c r="E174" s="7" t="s">
        <v>105</v>
      </c>
      <c r="F174" s="7" t="s">
        <v>95</v>
      </c>
      <c r="G174" s="7" t="s">
        <v>106</v>
      </c>
      <c r="H174" s="7" t="s">
        <v>107</v>
      </c>
      <c r="I174" s="8">
        <v>0.70733999999999997</v>
      </c>
      <c r="J174" s="8">
        <v>2.1862199999999996</v>
      </c>
      <c r="K174" s="8">
        <v>3.6999999999999999E-4</v>
      </c>
      <c r="L174" s="8">
        <v>0.11299999999999999</v>
      </c>
      <c r="M174" s="8">
        <v>6.5669999999999992E-2</v>
      </c>
      <c r="N174" s="8">
        <v>6.5669999999999992E-2</v>
      </c>
      <c r="O174" s="8">
        <v>0</v>
      </c>
      <c r="P174" s="9"/>
      <c r="Q174">
        <f t="shared" si="6"/>
        <v>8.7448799999999984</v>
      </c>
      <c r="R174">
        <f t="shared" si="7"/>
        <v>1.48E-3</v>
      </c>
    </row>
    <row r="175" spans="1:18" ht="30" outlineLevel="2" x14ac:dyDescent="0.25">
      <c r="A175" s="7" t="s">
        <v>58</v>
      </c>
      <c r="B175" s="3" t="s">
        <v>26</v>
      </c>
      <c r="C175">
        <v>6</v>
      </c>
      <c r="D175" s="7" t="s">
        <v>93</v>
      </c>
      <c r="E175" s="7" t="s">
        <v>105</v>
      </c>
      <c r="F175" s="7" t="s">
        <v>95</v>
      </c>
      <c r="G175" s="7" t="s">
        <v>106</v>
      </c>
      <c r="H175" s="7" t="s">
        <v>107</v>
      </c>
      <c r="I175" s="8">
        <v>0.68126999999999993</v>
      </c>
      <c r="J175" s="8">
        <v>2.1057599999999996</v>
      </c>
      <c r="K175" s="8">
        <v>3.5999999999999997E-4</v>
      </c>
      <c r="L175" s="8">
        <v>0.10911999999999999</v>
      </c>
      <c r="M175" s="8">
        <v>6.3259999999999997E-2</v>
      </c>
      <c r="N175" s="8">
        <v>6.3259999999999997E-2</v>
      </c>
      <c r="O175" s="8">
        <v>0</v>
      </c>
      <c r="P175" s="9"/>
      <c r="Q175">
        <f t="shared" si="6"/>
        <v>12.634559999999997</v>
      </c>
      <c r="R175">
        <f t="shared" si="7"/>
        <v>2.1599999999999996E-3</v>
      </c>
    </row>
    <row r="176" spans="1:18" ht="30" outlineLevel="2" x14ac:dyDescent="0.25">
      <c r="A176" s="7" t="s">
        <v>59</v>
      </c>
      <c r="B176" s="3" t="s">
        <v>38</v>
      </c>
      <c r="C176">
        <v>5</v>
      </c>
      <c r="D176" s="7" t="s">
        <v>93</v>
      </c>
      <c r="E176" s="7" t="s">
        <v>105</v>
      </c>
      <c r="F176" s="7" t="s">
        <v>95</v>
      </c>
      <c r="G176" s="7" t="s">
        <v>106</v>
      </c>
      <c r="H176" s="7" t="s">
        <v>107</v>
      </c>
      <c r="I176" s="8">
        <v>0.76573999999999998</v>
      </c>
      <c r="J176" s="8">
        <v>2.3665699999999998</v>
      </c>
      <c r="K176" s="8">
        <v>3.7999999999999997E-4</v>
      </c>
      <c r="L176" s="8">
        <v>0.12175</v>
      </c>
      <c r="M176" s="8">
        <v>7.107999999999999E-2</v>
      </c>
      <c r="N176" s="8">
        <v>7.107999999999999E-2</v>
      </c>
      <c r="O176" s="8">
        <v>0</v>
      </c>
      <c r="P176" s="9"/>
      <c r="Q176">
        <f t="shared" si="6"/>
        <v>11.832849999999999</v>
      </c>
      <c r="R176">
        <f t="shared" si="7"/>
        <v>1.8999999999999998E-3</v>
      </c>
    </row>
    <row r="177" spans="1:18" ht="30" outlineLevel="2" x14ac:dyDescent="0.25">
      <c r="A177" s="7" t="s">
        <v>60</v>
      </c>
      <c r="B177" s="3" t="s">
        <v>28</v>
      </c>
      <c r="C177">
        <v>5</v>
      </c>
      <c r="D177" s="7" t="s">
        <v>93</v>
      </c>
      <c r="E177" s="7" t="s">
        <v>105</v>
      </c>
      <c r="F177" s="7" t="s">
        <v>95</v>
      </c>
      <c r="G177" s="7" t="s">
        <v>106</v>
      </c>
      <c r="H177" s="7" t="s">
        <v>107</v>
      </c>
      <c r="I177" s="8">
        <v>0.84</v>
      </c>
      <c r="J177" s="8">
        <v>2.5958399999999999</v>
      </c>
      <c r="K177" s="8">
        <v>3.9999999999999996E-4</v>
      </c>
      <c r="L177" s="8">
        <v>0.13286999999999999</v>
      </c>
      <c r="M177" s="8">
        <v>7.7929999999999999E-2</v>
      </c>
      <c r="N177" s="8">
        <v>7.7929999999999999E-2</v>
      </c>
      <c r="O177" s="8">
        <v>0</v>
      </c>
      <c r="P177" s="9"/>
      <c r="Q177">
        <f t="shared" si="6"/>
        <v>12.979199999999999</v>
      </c>
      <c r="R177">
        <f t="shared" si="7"/>
        <v>2E-3</v>
      </c>
    </row>
    <row r="178" spans="1:18" ht="30" outlineLevel="2" x14ac:dyDescent="0.25">
      <c r="A178" s="7" t="s">
        <v>61</v>
      </c>
      <c r="B178" s="3" t="s">
        <v>26</v>
      </c>
      <c r="C178">
        <v>4</v>
      </c>
      <c r="D178" s="7" t="s">
        <v>93</v>
      </c>
      <c r="E178" s="7" t="s">
        <v>105</v>
      </c>
      <c r="F178" s="7" t="s">
        <v>95</v>
      </c>
      <c r="G178" s="7" t="s">
        <v>106</v>
      </c>
      <c r="H178" s="7" t="s">
        <v>107</v>
      </c>
      <c r="I178" s="8">
        <v>0.80902999999999992</v>
      </c>
      <c r="J178" s="8">
        <v>2.5002599999999999</v>
      </c>
      <c r="K178" s="8">
        <v>3.9999999999999996E-4</v>
      </c>
      <c r="L178" s="8">
        <v>0.12825999999999999</v>
      </c>
      <c r="M178" s="8">
        <v>7.508999999999999E-2</v>
      </c>
      <c r="N178" s="8">
        <v>7.508999999999999E-2</v>
      </c>
      <c r="O178" s="8">
        <v>0</v>
      </c>
      <c r="P178" s="9"/>
      <c r="Q178">
        <f t="shared" si="6"/>
        <v>10.00104</v>
      </c>
      <c r="R178">
        <f t="shared" si="7"/>
        <v>1.5999999999999999E-3</v>
      </c>
    </row>
    <row r="179" spans="1:18" ht="30" outlineLevel="2" x14ac:dyDescent="0.25">
      <c r="A179" s="7" t="s">
        <v>62</v>
      </c>
      <c r="B179" s="3" t="s">
        <v>38</v>
      </c>
      <c r="C179">
        <v>4</v>
      </c>
      <c r="D179" s="7" t="s">
        <v>93</v>
      </c>
      <c r="E179" s="7" t="s">
        <v>105</v>
      </c>
      <c r="F179" s="7" t="s">
        <v>95</v>
      </c>
      <c r="G179" s="7" t="s">
        <v>106</v>
      </c>
      <c r="H179" s="7" t="s">
        <v>107</v>
      </c>
      <c r="I179" s="8">
        <v>0.9093699999999999</v>
      </c>
      <c r="J179" s="8">
        <v>2.8099799999999999</v>
      </c>
      <c r="K179" s="8">
        <v>4.1999999999999996E-4</v>
      </c>
      <c r="L179" s="8">
        <v>0.14326</v>
      </c>
      <c r="M179" s="8">
        <v>8.4369999999999987E-2</v>
      </c>
      <c r="N179" s="8">
        <v>8.4369999999999987E-2</v>
      </c>
      <c r="O179" s="8">
        <v>0</v>
      </c>
      <c r="P179" s="9"/>
      <c r="Q179">
        <f t="shared" si="6"/>
        <v>11.23992</v>
      </c>
      <c r="R179">
        <f t="shared" si="7"/>
        <v>1.6799999999999999E-3</v>
      </c>
    </row>
    <row r="180" spans="1:18" ht="30" outlineLevel="2" x14ac:dyDescent="0.25">
      <c r="A180" s="7" t="s">
        <v>63</v>
      </c>
      <c r="B180" s="3" t="s">
        <v>34</v>
      </c>
      <c r="C180">
        <v>18</v>
      </c>
      <c r="D180" s="7" t="s">
        <v>93</v>
      </c>
      <c r="E180" s="7" t="s">
        <v>105</v>
      </c>
      <c r="F180" s="7" t="s">
        <v>95</v>
      </c>
      <c r="G180" s="7" t="s">
        <v>106</v>
      </c>
      <c r="H180" s="7" t="s">
        <v>107</v>
      </c>
      <c r="I180" s="8">
        <v>0.89298</v>
      </c>
      <c r="J180" s="8">
        <v>2.75962</v>
      </c>
      <c r="K180" s="8">
        <v>4.2999999999999999E-4</v>
      </c>
      <c r="L180" s="8">
        <v>0.14087999999999998</v>
      </c>
      <c r="M180" s="8">
        <v>8.2859999999999989E-2</v>
      </c>
      <c r="N180" s="8">
        <v>8.2859999999999989E-2</v>
      </c>
      <c r="O180" s="8">
        <v>0</v>
      </c>
      <c r="P180" s="9"/>
      <c r="Q180">
        <f t="shared" si="6"/>
        <v>49.673159999999996</v>
      </c>
      <c r="R180">
        <f t="shared" si="7"/>
        <v>7.7399999999999995E-3</v>
      </c>
    </row>
    <row r="181" spans="1:18" ht="30" outlineLevel="2" x14ac:dyDescent="0.25">
      <c r="A181" s="7" t="s">
        <v>64</v>
      </c>
      <c r="B181" s="3" t="s">
        <v>28</v>
      </c>
      <c r="C181">
        <v>4</v>
      </c>
      <c r="D181" s="7" t="s">
        <v>93</v>
      </c>
      <c r="E181" s="7" t="s">
        <v>105</v>
      </c>
      <c r="F181" s="7" t="s">
        <v>95</v>
      </c>
      <c r="G181" s="7" t="s">
        <v>106</v>
      </c>
      <c r="H181" s="7" t="s">
        <v>107</v>
      </c>
      <c r="I181" s="8">
        <v>0.48893999999999999</v>
      </c>
      <c r="J181" s="8">
        <v>1.5126899999999999</v>
      </c>
      <c r="K181" s="8">
        <v>3.6999999999999999E-4</v>
      </c>
      <c r="L181" s="8">
        <v>8.0569999999999989E-2</v>
      </c>
      <c r="M181" s="8">
        <v>4.5559999999999996E-2</v>
      </c>
      <c r="N181" s="8">
        <v>4.5559999999999996E-2</v>
      </c>
      <c r="O181" s="8">
        <v>0</v>
      </c>
      <c r="P181" s="9"/>
      <c r="Q181">
        <f t="shared" si="6"/>
        <v>6.0507599999999995</v>
      </c>
      <c r="R181">
        <f t="shared" si="7"/>
        <v>1.48E-3</v>
      </c>
    </row>
    <row r="182" spans="1:18" ht="30" outlineLevel="2" x14ac:dyDescent="0.25">
      <c r="A182" s="7" t="s">
        <v>65</v>
      </c>
      <c r="B182" s="3" t="s">
        <v>26</v>
      </c>
      <c r="C182">
        <v>7</v>
      </c>
      <c r="D182" s="7" t="s">
        <v>93</v>
      </c>
      <c r="E182" s="7" t="s">
        <v>105</v>
      </c>
      <c r="F182" s="7" t="s">
        <v>95</v>
      </c>
      <c r="G182" s="7" t="s">
        <v>106</v>
      </c>
      <c r="H182" s="7" t="s">
        <v>107</v>
      </c>
      <c r="I182" s="8">
        <v>0.47097999999999995</v>
      </c>
      <c r="J182" s="8">
        <v>1.4573399999999999</v>
      </c>
      <c r="K182" s="8">
        <v>3.6999999999999999E-4</v>
      </c>
      <c r="L182" s="8">
        <v>7.7899999999999997E-2</v>
      </c>
      <c r="M182" s="8">
        <v>4.3919999999999994E-2</v>
      </c>
      <c r="N182" s="8">
        <v>4.3919999999999994E-2</v>
      </c>
      <c r="O182" s="8">
        <v>0</v>
      </c>
      <c r="P182" s="9"/>
      <c r="Q182">
        <f t="shared" si="6"/>
        <v>10.201379999999999</v>
      </c>
      <c r="R182">
        <f t="shared" si="7"/>
        <v>2.5899999999999999E-3</v>
      </c>
    </row>
    <row r="183" spans="1:18" ht="30" outlineLevel="2" x14ac:dyDescent="0.25">
      <c r="A183" s="7" t="s">
        <v>66</v>
      </c>
      <c r="B183" s="3" t="s">
        <v>38</v>
      </c>
      <c r="C183">
        <v>4</v>
      </c>
      <c r="D183" s="7" t="s">
        <v>93</v>
      </c>
      <c r="E183" s="7" t="s">
        <v>105</v>
      </c>
      <c r="F183" s="7" t="s">
        <v>95</v>
      </c>
      <c r="G183" s="7" t="s">
        <v>106</v>
      </c>
      <c r="H183" s="7" t="s">
        <v>107</v>
      </c>
      <c r="I183" s="8">
        <v>0.52921999999999991</v>
      </c>
      <c r="J183" s="8">
        <v>1.6371799999999999</v>
      </c>
      <c r="K183" s="8">
        <v>3.8999999999999999E-4</v>
      </c>
      <c r="L183" s="8">
        <v>8.6629999999999999E-2</v>
      </c>
      <c r="M183" s="8">
        <v>4.9299999999999997E-2</v>
      </c>
      <c r="N183" s="8">
        <v>4.9299999999999997E-2</v>
      </c>
      <c r="O183" s="8">
        <v>0</v>
      </c>
      <c r="P183" s="9"/>
      <c r="Q183">
        <f t="shared" si="6"/>
        <v>6.5487199999999994</v>
      </c>
      <c r="R183">
        <f t="shared" si="7"/>
        <v>1.56E-3</v>
      </c>
    </row>
    <row r="184" spans="1:18" ht="30" outlineLevel="2" x14ac:dyDescent="0.25">
      <c r="A184" s="7" t="s">
        <v>67</v>
      </c>
      <c r="B184" s="3" t="s">
        <v>34</v>
      </c>
      <c r="C184">
        <v>15</v>
      </c>
      <c r="D184" s="7" t="s">
        <v>93</v>
      </c>
      <c r="E184" s="7" t="s">
        <v>105</v>
      </c>
      <c r="F184" s="7" t="s">
        <v>95</v>
      </c>
      <c r="G184" s="7" t="s">
        <v>106</v>
      </c>
      <c r="H184" s="7" t="s">
        <v>107</v>
      </c>
      <c r="I184" s="8">
        <v>0.51980999999999999</v>
      </c>
      <c r="J184" s="8">
        <v>1.60822</v>
      </c>
      <c r="K184" s="8">
        <v>3.9999999999999996E-4</v>
      </c>
      <c r="L184" s="8">
        <v>8.5269999999999999E-2</v>
      </c>
      <c r="M184" s="8">
        <v>4.8449999999999993E-2</v>
      </c>
      <c r="N184" s="8">
        <v>4.8449999999999993E-2</v>
      </c>
      <c r="O184" s="8">
        <v>0</v>
      </c>
      <c r="P184" s="9"/>
      <c r="Q184">
        <f t="shared" si="6"/>
        <v>24.1233</v>
      </c>
      <c r="R184">
        <f t="shared" si="7"/>
        <v>5.9999999999999993E-3</v>
      </c>
    </row>
    <row r="185" spans="1:18" ht="30" outlineLevel="2" x14ac:dyDescent="0.25">
      <c r="A185" s="7" t="s">
        <v>68</v>
      </c>
      <c r="B185" s="3" t="s">
        <v>28</v>
      </c>
      <c r="C185">
        <v>4</v>
      </c>
      <c r="D185" s="7" t="s">
        <v>93</v>
      </c>
      <c r="E185" s="7" t="s">
        <v>105</v>
      </c>
      <c r="F185" s="7" t="s">
        <v>95</v>
      </c>
      <c r="G185" s="7" t="s">
        <v>106</v>
      </c>
      <c r="H185" s="7" t="s">
        <v>107</v>
      </c>
      <c r="I185" s="8">
        <v>5.5899999999999995E-3</v>
      </c>
      <c r="J185" s="8">
        <v>2.1369999999999997E-2</v>
      </c>
      <c r="K185" s="8">
        <v>3.3E-4</v>
      </c>
      <c r="L185" s="8">
        <v>8.539999999999999E-3</v>
      </c>
      <c r="M185" s="8">
        <v>9.8999999999999999E-4</v>
      </c>
      <c r="N185" s="8">
        <v>9.8999999999999999E-4</v>
      </c>
      <c r="O185" s="8">
        <v>0</v>
      </c>
      <c r="P185" s="9"/>
      <c r="Q185">
        <f t="shared" si="6"/>
        <v>8.5479999999999987E-2</v>
      </c>
      <c r="R185">
        <f t="shared" si="7"/>
        <v>1.32E-3</v>
      </c>
    </row>
    <row r="186" spans="1:18" ht="30" outlineLevel="2" x14ac:dyDescent="0.25">
      <c r="A186" s="7" t="s">
        <v>69</v>
      </c>
      <c r="B186" s="3" t="s">
        <v>26</v>
      </c>
      <c r="C186">
        <v>4</v>
      </c>
      <c r="D186" s="7" t="s">
        <v>93</v>
      </c>
      <c r="E186" s="7" t="s">
        <v>105</v>
      </c>
      <c r="F186" s="7" t="s">
        <v>95</v>
      </c>
      <c r="G186" s="7" t="s">
        <v>106</v>
      </c>
      <c r="H186" s="7" t="s">
        <v>107</v>
      </c>
      <c r="I186" s="8">
        <v>5.5599999999999998E-3</v>
      </c>
      <c r="J186" s="8">
        <v>2.1259999999999998E-2</v>
      </c>
      <c r="K186" s="8">
        <v>3.3E-4</v>
      </c>
      <c r="L186" s="8">
        <v>8.5299999999999994E-3</v>
      </c>
      <c r="M186" s="8">
        <v>9.8999999999999999E-4</v>
      </c>
      <c r="N186" s="8">
        <v>9.8999999999999999E-4</v>
      </c>
      <c r="O186" s="8">
        <v>0</v>
      </c>
      <c r="P186" s="9"/>
      <c r="Q186">
        <f t="shared" si="6"/>
        <v>8.5039999999999991E-2</v>
      </c>
      <c r="R186">
        <f t="shared" si="7"/>
        <v>1.32E-3</v>
      </c>
    </row>
    <row r="187" spans="1:18" ht="30" outlineLevel="2" x14ac:dyDescent="0.25">
      <c r="A187" s="7" t="s">
        <v>70</v>
      </c>
      <c r="B187" s="3" t="s">
        <v>38</v>
      </c>
      <c r="C187">
        <v>4</v>
      </c>
      <c r="D187" s="7" t="s">
        <v>93</v>
      </c>
      <c r="E187" s="7" t="s">
        <v>105</v>
      </c>
      <c r="F187" s="7" t="s">
        <v>95</v>
      </c>
      <c r="G187" s="7" t="s">
        <v>106</v>
      </c>
      <c r="H187" s="7" t="s">
        <v>107</v>
      </c>
      <c r="I187" s="8">
        <v>5.8299999999999992E-3</v>
      </c>
      <c r="J187" s="8">
        <v>2.2299999999999997E-2</v>
      </c>
      <c r="K187" s="8">
        <v>3.3999999999999997E-4</v>
      </c>
      <c r="L187" s="8">
        <v>8.6399999999999984E-3</v>
      </c>
      <c r="M187" s="8">
        <v>1.0399999999999999E-3</v>
      </c>
      <c r="N187" s="8">
        <v>1.0399999999999999E-3</v>
      </c>
      <c r="O187" s="8">
        <v>0</v>
      </c>
      <c r="P187" s="9"/>
      <c r="Q187">
        <f t="shared" si="6"/>
        <v>8.9199999999999988E-2</v>
      </c>
      <c r="R187">
        <f t="shared" si="7"/>
        <v>1.3599999999999999E-3</v>
      </c>
    </row>
    <row r="188" spans="1:18" ht="30" outlineLevel="2" x14ac:dyDescent="0.25">
      <c r="A188" s="7" t="s">
        <v>71</v>
      </c>
      <c r="B188" s="3" t="s">
        <v>34</v>
      </c>
      <c r="C188">
        <v>19</v>
      </c>
      <c r="D188" s="7" t="s">
        <v>93</v>
      </c>
      <c r="E188" s="7" t="s">
        <v>105</v>
      </c>
      <c r="F188" s="7" t="s">
        <v>95</v>
      </c>
      <c r="G188" s="7" t="s">
        <v>106</v>
      </c>
      <c r="H188" s="7" t="s">
        <v>107</v>
      </c>
      <c r="I188" s="8">
        <v>6.0099999999999997E-3</v>
      </c>
      <c r="J188" s="8">
        <v>2.3E-2</v>
      </c>
      <c r="K188" s="8">
        <v>3.5E-4</v>
      </c>
      <c r="L188" s="8">
        <v>8.709999999999999E-3</v>
      </c>
      <c r="M188" s="8">
        <v>1.07E-3</v>
      </c>
      <c r="N188" s="8">
        <v>1.07E-3</v>
      </c>
      <c r="O188" s="8">
        <v>0</v>
      </c>
      <c r="P188" s="9"/>
      <c r="Q188">
        <f t="shared" si="6"/>
        <v>0.437</v>
      </c>
      <c r="R188">
        <f t="shared" si="7"/>
        <v>6.6499999999999997E-3</v>
      </c>
    </row>
    <row r="189" spans="1:18" ht="30" outlineLevel="2" x14ac:dyDescent="0.25">
      <c r="A189" s="7" t="s">
        <v>72</v>
      </c>
      <c r="B189" s="3" t="s">
        <v>28</v>
      </c>
      <c r="C189">
        <v>4</v>
      </c>
      <c r="D189" s="7" t="s">
        <v>93</v>
      </c>
      <c r="E189" s="7" t="s">
        <v>105</v>
      </c>
      <c r="F189" s="7" t="s">
        <v>95</v>
      </c>
      <c r="G189" s="7" t="s">
        <v>106</v>
      </c>
      <c r="H189" s="7" t="s">
        <v>107</v>
      </c>
      <c r="I189" s="8">
        <v>4.7799999999999995E-3</v>
      </c>
      <c r="J189" s="8">
        <v>1.8269999999999998E-2</v>
      </c>
      <c r="K189" s="8">
        <v>2.7999999999999998E-4</v>
      </c>
      <c r="L189" s="8">
        <v>8.2099999999999985E-3</v>
      </c>
      <c r="M189" s="8">
        <v>8.3999999999999993E-4</v>
      </c>
      <c r="N189" s="8">
        <v>8.3999999999999993E-4</v>
      </c>
      <c r="O189" s="8">
        <v>0</v>
      </c>
      <c r="P189" s="9"/>
      <c r="Q189">
        <f t="shared" si="6"/>
        <v>7.3079999999999992E-2</v>
      </c>
      <c r="R189">
        <f t="shared" si="7"/>
        <v>1.1199999999999999E-3</v>
      </c>
    </row>
    <row r="190" spans="1:18" ht="30" outlineLevel="2" x14ac:dyDescent="0.25">
      <c r="A190" s="7" t="s">
        <v>73</v>
      </c>
      <c r="B190" s="3" t="s">
        <v>26</v>
      </c>
      <c r="C190">
        <v>7</v>
      </c>
      <c r="D190" s="7" t="s">
        <v>93</v>
      </c>
      <c r="E190" s="7" t="s">
        <v>105</v>
      </c>
      <c r="F190" s="7" t="s">
        <v>95</v>
      </c>
      <c r="G190" s="7" t="s">
        <v>106</v>
      </c>
      <c r="H190" s="7" t="s">
        <v>107</v>
      </c>
      <c r="I190" s="8">
        <v>4.7499999999999999E-3</v>
      </c>
      <c r="J190" s="8">
        <v>1.8159999999999999E-2</v>
      </c>
      <c r="K190" s="8">
        <v>2.7999999999999998E-4</v>
      </c>
      <c r="L190" s="8">
        <v>8.199999999999999E-3</v>
      </c>
      <c r="M190" s="8">
        <v>8.299999999999999E-4</v>
      </c>
      <c r="N190" s="8">
        <v>8.299999999999999E-4</v>
      </c>
      <c r="O190" s="8">
        <v>0</v>
      </c>
      <c r="P190" s="9"/>
      <c r="Q190">
        <f t="shared" si="6"/>
        <v>0.12711999999999998</v>
      </c>
      <c r="R190">
        <f t="shared" si="7"/>
        <v>1.9599999999999999E-3</v>
      </c>
    </row>
    <row r="191" spans="1:18" ht="30" outlineLevel="2" x14ac:dyDescent="0.25">
      <c r="A191" s="7" t="s">
        <v>74</v>
      </c>
      <c r="B191" s="3" t="s">
        <v>38</v>
      </c>
      <c r="C191">
        <v>4</v>
      </c>
      <c r="D191" s="7" t="s">
        <v>93</v>
      </c>
      <c r="E191" s="7" t="s">
        <v>105</v>
      </c>
      <c r="F191" s="7" t="s">
        <v>95</v>
      </c>
      <c r="G191" s="7" t="s">
        <v>106</v>
      </c>
      <c r="H191" s="7" t="s">
        <v>107</v>
      </c>
      <c r="I191" s="8">
        <v>4.9699999999999996E-3</v>
      </c>
      <c r="J191" s="8">
        <v>1.9E-2</v>
      </c>
      <c r="K191" s="8">
        <v>2.8999999999999995E-4</v>
      </c>
      <c r="L191" s="8">
        <v>8.2899999999999988E-3</v>
      </c>
      <c r="M191" s="8">
        <v>8.7999999999999992E-4</v>
      </c>
      <c r="N191" s="8">
        <v>8.7999999999999992E-4</v>
      </c>
      <c r="O191" s="8">
        <v>0</v>
      </c>
      <c r="P191" s="9"/>
      <c r="Q191">
        <f t="shared" si="6"/>
        <v>7.5999999999999998E-2</v>
      </c>
      <c r="R191">
        <f t="shared" si="7"/>
        <v>1.1599999999999998E-3</v>
      </c>
    </row>
    <row r="192" spans="1:18" ht="30" outlineLevel="2" x14ac:dyDescent="0.25">
      <c r="A192" s="7" t="s">
        <v>75</v>
      </c>
      <c r="B192" s="3" t="s">
        <v>34</v>
      </c>
      <c r="C192">
        <v>15</v>
      </c>
      <c r="D192" s="7" t="s">
        <v>93</v>
      </c>
      <c r="E192" s="7" t="s">
        <v>105</v>
      </c>
      <c r="F192" s="7" t="s">
        <v>95</v>
      </c>
      <c r="G192" s="7" t="s">
        <v>106</v>
      </c>
      <c r="H192" s="7" t="s">
        <v>107</v>
      </c>
      <c r="I192" s="8">
        <v>5.1299999999999991E-3</v>
      </c>
      <c r="J192" s="8">
        <v>1.9609999999999999E-2</v>
      </c>
      <c r="K192" s="8">
        <v>2.9999999999999997E-4</v>
      </c>
      <c r="L192" s="8">
        <v>8.3499999999999998E-3</v>
      </c>
      <c r="M192" s="8">
        <v>8.9999999999999998E-4</v>
      </c>
      <c r="N192" s="8">
        <v>8.9999999999999998E-4</v>
      </c>
      <c r="O192" s="8">
        <v>0</v>
      </c>
      <c r="P192" s="9"/>
      <c r="Q192">
        <f t="shared" si="6"/>
        <v>0.29414999999999997</v>
      </c>
      <c r="R192">
        <f t="shared" si="7"/>
        <v>4.4999999999999997E-3</v>
      </c>
    </row>
    <row r="193" spans="1:18" ht="30" outlineLevel="2" x14ac:dyDescent="0.25">
      <c r="A193" s="7" t="s">
        <v>76</v>
      </c>
      <c r="B193" s="3" t="s">
        <v>28</v>
      </c>
      <c r="C193">
        <v>4</v>
      </c>
      <c r="D193" s="7" t="s">
        <v>93</v>
      </c>
      <c r="E193" s="7" t="s">
        <v>105</v>
      </c>
      <c r="F193" s="7" t="s">
        <v>95</v>
      </c>
      <c r="G193" s="7" t="s">
        <v>106</v>
      </c>
      <c r="H193" s="7" t="s">
        <v>107</v>
      </c>
      <c r="I193" s="8">
        <v>4.4599999999999996E-3</v>
      </c>
      <c r="J193" s="8">
        <v>1.7059999999999999E-2</v>
      </c>
      <c r="K193" s="8">
        <v>2.5999999999999998E-4</v>
      </c>
      <c r="L193" s="8">
        <v>8.09E-3</v>
      </c>
      <c r="M193" s="8">
        <v>7.7999999999999999E-4</v>
      </c>
      <c r="N193" s="8">
        <v>7.7999999999999999E-4</v>
      </c>
      <c r="O193" s="8">
        <v>0</v>
      </c>
      <c r="P193" s="9"/>
      <c r="Q193">
        <f t="shared" si="6"/>
        <v>6.8239999999999995E-2</v>
      </c>
      <c r="R193">
        <f t="shared" si="7"/>
        <v>1.0399999999999999E-3</v>
      </c>
    </row>
    <row r="194" spans="1:18" ht="30" outlineLevel="2" x14ac:dyDescent="0.25">
      <c r="A194" s="7" t="s">
        <v>77</v>
      </c>
      <c r="B194" s="3" t="s">
        <v>26</v>
      </c>
      <c r="C194">
        <v>8</v>
      </c>
      <c r="D194" s="7" t="s">
        <v>93</v>
      </c>
      <c r="E194" s="7" t="s">
        <v>105</v>
      </c>
      <c r="F194" s="7" t="s">
        <v>95</v>
      </c>
      <c r="G194" s="7" t="s">
        <v>106</v>
      </c>
      <c r="H194" s="7" t="s">
        <v>107</v>
      </c>
      <c r="I194" s="8">
        <v>4.4299999999999999E-3</v>
      </c>
      <c r="J194" s="8">
        <v>1.6959999999999999E-2</v>
      </c>
      <c r="K194" s="8">
        <v>2.5999999999999998E-4</v>
      </c>
      <c r="L194" s="8">
        <v>8.0799999999999986E-3</v>
      </c>
      <c r="M194" s="8">
        <v>7.7999999999999999E-4</v>
      </c>
      <c r="N194" s="8">
        <v>7.7999999999999999E-4</v>
      </c>
      <c r="O194" s="8">
        <v>0</v>
      </c>
      <c r="P194" s="9"/>
      <c r="Q194">
        <f t="shared" si="6"/>
        <v>0.13568</v>
      </c>
      <c r="R194">
        <f t="shared" si="7"/>
        <v>2.0799999999999998E-3</v>
      </c>
    </row>
    <row r="195" spans="1:18" ht="30" outlineLevel="2" x14ac:dyDescent="0.25">
      <c r="A195" s="7" t="s">
        <v>78</v>
      </c>
      <c r="B195" s="3" t="s">
        <v>38</v>
      </c>
      <c r="C195">
        <v>5</v>
      </c>
      <c r="D195" s="7" t="s">
        <v>93</v>
      </c>
      <c r="E195" s="7" t="s">
        <v>105</v>
      </c>
      <c r="F195" s="7" t="s">
        <v>95</v>
      </c>
      <c r="G195" s="7" t="s">
        <v>106</v>
      </c>
      <c r="H195" s="7" t="s">
        <v>107</v>
      </c>
      <c r="I195" s="8">
        <v>4.6399999999999992E-3</v>
      </c>
      <c r="J195" s="8">
        <v>1.7759999999999998E-2</v>
      </c>
      <c r="K195" s="8">
        <v>2.6999999999999995E-4</v>
      </c>
      <c r="L195" s="8">
        <v>8.1599999999999989E-3</v>
      </c>
      <c r="M195" s="8">
        <v>8.0999999999999996E-4</v>
      </c>
      <c r="N195" s="8">
        <v>8.0999999999999996E-4</v>
      </c>
      <c r="O195" s="8">
        <v>0</v>
      </c>
      <c r="P195" s="9"/>
      <c r="Q195">
        <f t="shared" si="6"/>
        <v>8.879999999999999E-2</v>
      </c>
      <c r="R195">
        <f t="shared" si="7"/>
        <v>1.3499999999999996E-3</v>
      </c>
    </row>
    <row r="196" spans="1:18" ht="30" outlineLevel="2" x14ac:dyDescent="0.25">
      <c r="A196" s="7" t="s">
        <v>79</v>
      </c>
      <c r="B196" s="3" t="s">
        <v>34</v>
      </c>
      <c r="C196">
        <v>14</v>
      </c>
      <c r="D196" s="7" t="s">
        <v>93</v>
      </c>
      <c r="E196" s="7" t="s">
        <v>105</v>
      </c>
      <c r="F196" s="7" t="s">
        <v>95</v>
      </c>
      <c r="G196" s="7" t="s">
        <v>106</v>
      </c>
      <c r="H196" s="7" t="s">
        <v>107</v>
      </c>
      <c r="I196" s="8">
        <v>4.79E-3</v>
      </c>
      <c r="J196" s="8">
        <v>1.8319999999999999E-2</v>
      </c>
      <c r="K196" s="8">
        <v>2.7999999999999998E-4</v>
      </c>
      <c r="L196" s="8">
        <v>8.2199999999999999E-3</v>
      </c>
      <c r="M196" s="8">
        <v>8.3999999999999993E-4</v>
      </c>
      <c r="N196" s="8">
        <v>8.3999999999999993E-4</v>
      </c>
      <c r="O196" s="8">
        <v>0</v>
      </c>
      <c r="P196" s="9"/>
      <c r="Q196">
        <f t="shared" si="6"/>
        <v>0.25647999999999999</v>
      </c>
      <c r="R196">
        <f t="shared" si="7"/>
        <v>3.9199999999999999E-3</v>
      </c>
    </row>
    <row r="197" spans="1:18" ht="45" outlineLevel="1" x14ac:dyDescent="0.25">
      <c r="A197" s="7"/>
      <c r="B197" s="3"/>
      <c r="D197" s="7"/>
      <c r="E197" s="7"/>
      <c r="F197" s="7"/>
      <c r="G197" s="7"/>
      <c r="H197" s="10" t="s">
        <v>10</v>
      </c>
      <c r="I197" s="8"/>
      <c r="J197" s="8"/>
      <c r="K197" s="8"/>
      <c r="L197" s="8"/>
      <c r="M197" s="8"/>
      <c r="N197" s="8"/>
      <c r="O197" s="8"/>
      <c r="P197" s="9"/>
      <c r="Q197">
        <f>SUBTOTAL(9,Q149:Q196)</f>
        <v>287.81264999999996</v>
      </c>
      <c r="R197">
        <f>SUBTOTAL(9,R149:R196)</f>
        <v>0.11676000000000003</v>
      </c>
    </row>
    <row r="198" spans="1:18" ht="30" outlineLevel="2" x14ac:dyDescent="0.25">
      <c r="A198" s="7" t="s">
        <v>23</v>
      </c>
      <c r="B198" s="3" t="s">
        <v>24</v>
      </c>
      <c r="C198">
        <v>4</v>
      </c>
      <c r="D198" s="7" t="s">
        <v>93</v>
      </c>
      <c r="E198" s="7" t="s">
        <v>108</v>
      </c>
      <c r="F198" s="7" t="s">
        <v>95</v>
      </c>
      <c r="G198" s="7" t="s">
        <v>109</v>
      </c>
      <c r="H198" s="7" t="s">
        <v>110</v>
      </c>
      <c r="I198" s="8">
        <v>1.7350999999999999</v>
      </c>
      <c r="J198" s="8">
        <v>13.93</v>
      </c>
      <c r="K198" s="8">
        <v>9.3071999999999999</v>
      </c>
      <c r="L198" s="8">
        <v>0.21339</v>
      </c>
      <c r="M198" s="8">
        <v>1.0903399999999999</v>
      </c>
      <c r="N198" s="8">
        <v>1.3304299999999998</v>
      </c>
      <c r="O198" s="8">
        <v>3.9999999999999996E-5</v>
      </c>
      <c r="P198" s="9"/>
      <c r="Q198">
        <f t="shared" si="6"/>
        <v>55.72</v>
      </c>
      <c r="R198">
        <f t="shared" si="7"/>
        <v>37.2288</v>
      </c>
    </row>
    <row r="199" spans="1:18" ht="30" outlineLevel="2" x14ac:dyDescent="0.25">
      <c r="A199" s="7" t="s">
        <v>27</v>
      </c>
      <c r="B199" s="3" t="s">
        <v>28</v>
      </c>
      <c r="C199">
        <v>4</v>
      </c>
      <c r="D199" s="7" t="s">
        <v>93</v>
      </c>
      <c r="E199" s="7" t="s">
        <v>108</v>
      </c>
      <c r="F199" s="7" t="s">
        <v>95</v>
      </c>
      <c r="G199" s="7" t="s">
        <v>109</v>
      </c>
      <c r="H199" s="7" t="s">
        <v>110</v>
      </c>
      <c r="I199" s="8">
        <v>1.7726999999999999</v>
      </c>
      <c r="J199" s="8">
        <v>14.2311</v>
      </c>
      <c r="K199" s="8">
        <v>9.508799999999999</v>
      </c>
      <c r="L199" s="8">
        <v>0.21798999999999999</v>
      </c>
      <c r="M199" s="8">
        <v>1.1138499999999998</v>
      </c>
      <c r="N199" s="8">
        <v>1.3589899999999999</v>
      </c>
      <c r="O199" s="8">
        <v>3.9999999999999996E-5</v>
      </c>
      <c r="P199" s="9"/>
      <c r="Q199">
        <f t="shared" si="6"/>
        <v>56.924399999999999</v>
      </c>
      <c r="R199">
        <f t="shared" si="7"/>
        <v>38.035199999999996</v>
      </c>
    </row>
    <row r="200" spans="1:18" ht="30" outlineLevel="2" x14ac:dyDescent="0.25">
      <c r="A200" s="7" t="s">
        <v>31</v>
      </c>
      <c r="B200" s="3" t="s">
        <v>26</v>
      </c>
      <c r="C200">
        <v>6</v>
      </c>
      <c r="D200" s="7" t="s">
        <v>93</v>
      </c>
      <c r="E200" s="7" t="s">
        <v>108</v>
      </c>
      <c r="F200" s="7" t="s">
        <v>95</v>
      </c>
      <c r="G200" s="7" t="s">
        <v>109</v>
      </c>
      <c r="H200" s="7" t="s">
        <v>110</v>
      </c>
      <c r="I200" s="8">
        <v>1.7418999999999998</v>
      </c>
      <c r="J200" s="8">
        <v>13.984399999999999</v>
      </c>
      <c r="K200" s="8">
        <v>9.3434999999999988</v>
      </c>
      <c r="L200" s="8">
        <v>0.21420999999999998</v>
      </c>
      <c r="M200" s="8">
        <v>1.0945699999999998</v>
      </c>
      <c r="N200" s="8">
        <v>1.3355699999999999</v>
      </c>
      <c r="O200" s="8">
        <v>3.9999999999999996E-5</v>
      </c>
      <c r="P200" s="9"/>
      <c r="Q200">
        <f t="shared" si="6"/>
        <v>83.906399999999991</v>
      </c>
      <c r="R200">
        <f t="shared" si="7"/>
        <v>56.060999999999993</v>
      </c>
    </row>
    <row r="201" spans="1:18" ht="30" outlineLevel="2" x14ac:dyDescent="0.25">
      <c r="A201" s="7" t="s">
        <v>33</v>
      </c>
      <c r="B201" s="3" t="s">
        <v>34</v>
      </c>
      <c r="C201">
        <v>17</v>
      </c>
      <c r="D201" s="7" t="s">
        <v>93</v>
      </c>
      <c r="E201" s="7" t="s">
        <v>108</v>
      </c>
      <c r="F201" s="7" t="s">
        <v>95</v>
      </c>
      <c r="G201" s="7" t="s">
        <v>109</v>
      </c>
      <c r="H201" s="7" t="s">
        <v>110</v>
      </c>
      <c r="I201" s="8">
        <v>1.7586999999999999</v>
      </c>
      <c r="J201" s="8">
        <v>14.118899999999998</v>
      </c>
      <c r="K201" s="8">
        <v>9.4338999999999995</v>
      </c>
      <c r="L201" s="8">
        <v>0.21627999999999997</v>
      </c>
      <c r="M201" s="8">
        <v>1.1051899999999999</v>
      </c>
      <c r="N201" s="8">
        <v>1.34846</v>
      </c>
      <c r="O201" s="8">
        <v>3.9999999999999996E-5</v>
      </c>
      <c r="P201" s="9"/>
      <c r="Q201">
        <f t="shared" si="6"/>
        <v>240.02129999999997</v>
      </c>
      <c r="R201">
        <f t="shared" si="7"/>
        <v>160.37629999999999</v>
      </c>
    </row>
    <row r="202" spans="1:18" ht="30" outlineLevel="2" x14ac:dyDescent="0.25">
      <c r="A202" s="7" t="s">
        <v>35</v>
      </c>
      <c r="B202" s="3" t="s">
        <v>28</v>
      </c>
      <c r="C202">
        <v>4</v>
      </c>
      <c r="D202" s="7" t="s">
        <v>93</v>
      </c>
      <c r="E202" s="7" t="s">
        <v>108</v>
      </c>
      <c r="F202" s="7" t="s">
        <v>95</v>
      </c>
      <c r="G202" s="7" t="s">
        <v>109</v>
      </c>
      <c r="H202" s="7" t="s">
        <v>110</v>
      </c>
      <c r="I202" s="8">
        <v>1.5736999999999999</v>
      </c>
      <c r="J202" s="8">
        <v>12.634399999999999</v>
      </c>
      <c r="K202" s="8">
        <v>8.4414999999999996</v>
      </c>
      <c r="L202" s="8">
        <v>0.19363</v>
      </c>
      <c r="M202" s="8">
        <v>0.9891899999999999</v>
      </c>
      <c r="N202" s="8">
        <v>1.2075899999999999</v>
      </c>
      <c r="O202" s="8">
        <v>3.9999999999999996E-5</v>
      </c>
      <c r="P202" s="9"/>
      <c r="Q202">
        <f t="shared" si="6"/>
        <v>50.537599999999998</v>
      </c>
      <c r="R202">
        <f t="shared" si="7"/>
        <v>33.765999999999998</v>
      </c>
    </row>
    <row r="203" spans="1:18" ht="28.9" outlineLevel="2" x14ac:dyDescent="0.3">
      <c r="A203" s="7" t="s">
        <v>36</v>
      </c>
      <c r="B203" s="3" t="s">
        <v>26</v>
      </c>
      <c r="C203">
        <v>4</v>
      </c>
      <c r="D203" s="7" t="s">
        <v>93</v>
      </c>
      <c r="E203" s="7" t="s">
        <v>108</v>
      </c>
      <c r="F203" s="7" t="s">
        <v>95</v>
      </c>
      <c r="G203" s="7" t="s">
        <v>109</v>
      </c>
      <c r="H203" s="7" t="s">
        <v>110</v>
      </c>
      <c r="I203" s="8">
        <v>1.5464</v>
      </c>
      <c r="J203" s="8">
        <v>12.414399999999999</v>
      </c>
      <c r="K203" s="8">
        <v>8.2946999999999989</v>
      </c>
      <c r="L203" s="8">
        <v>0.19027999999999998</v>
      </c>
      <c r="M203" s="8">
        <v>0.97202999999999995</v>
      </c>
      <c r="N203" s="8">
        <v>1.18675</v>
      </c>
      <c r="O203" s="8">
        <v>3.9999999999999996E-5</v>
      </c>
      <c r="P203" s="9"/>
      <c r="Q203">
        <f t="shared" si="6"/>
        <v>49.657599999999995</v>
      </c>
      <c r="R203">
        <f t="shared" si="7"/>
        <v>33.178799999999995</v>
      </c>
    </row>
    <row r="204" spans="1:18" ht="28.9" outlineLevel="2" x14ac:dyDescent="0.3">
      <c r="A204" s="7" t="s">
        <v>37</v>
      </c>
      <c r="B204" s="3" t="s">
        <v>38</v>
      </c>
      <c r="C204">
        <v>4</v>
      </c>
      <c r="D204" s="7" t="s">
        <v>93</v>
      </c>
      <c r="E204" s="7" t="s">
        <v>108</v>
      </c>
      <c r="F204" s="7" t="s">
        <v>95</v>
      </c>
      <c r="G204" s="7" t="s">
        <v>109</v>
      </c>
      <c r="H204" s="7" t="s">
        <v>110</v>
      </c>
      <c r="I204" s="8">
        <v>1.5612999999999999</v>
      </c>
      <c r="J204" s="8">
        <v>12.5345</v>
      </c>
      <c r="K204" s="8">
        <v>8.375</v>
      </c>
      <c r="L204" s="8">
        <v>0.19211999999999999</v>
      </c>
      <c r="M204" s="8">
        <v>0.98141999999999996</v>
      </c>
      <c r="N204" s="8">
        <v>1.1981599999999999</v>
      </c>
      <c r="O204" s="8">
        <v>3.9999999999999996E-5</v>
      </c>
      <c r="P204" s="9"/>
      <c r="Q204">
        <f t="shared" si="6"/>
        <v>50.137999999999998</v>
      </c>
      <c r="R204">
        <f t="shared" si="7"/>
        <v>33.5</v>
      </c>
    </row>
    <row r="205" spans="1:18" ht="28.9" outlineLevel="2" x14ac:dyDescent="0.3">
      <c r="A205" s="7" t="s">
        <v>39</v>
      </c>
      <c r="B205" s="3" t="s">
        <v>34</v>
      </c>
      <c r="C205">
        <v>16</v>
      </c>
      <c r="D205" s="7" t="s">
        <v>93</v>
      </c>
      <c r="E205" s="7" t="s">
        <v>108</v>
      </c>
      <c r="F205" s="7" t="s">
        <v>95</v>
      </c>
      <c r="G205" s="7" t="s">
        <v>109</v>
      </c>
      <c r="H205" s="7" t="s">
        <v>110</v>
      </c>
      <c r="I205" s="8">
        <v>1.5811999999999999</v>
      </c>
      <c r="J205" s="8">
        <v>12.6944</v>
      </c>
      <c r="K205" s="8">
        <v>8.4817999999999998</v>
      </c>
      <c r="L205" s="8">
        <v>0.19454999999999997</v>
      </c>
      <c r="M205" s="8">
        <v>0.99387999999999999</v>
      </c>
      <c r="N205" s="8">
        <v>1.21329</v>
      </c>
      <c r="O205" s="8">
        <v>3.9999999999999996E-5</v>
      </c>
      <c r="P205" s="9"/>
      <c r="Q205">
        <f t="shared" si="6"/>
        <v>203.1104</v>
      </c>
      <c r="R205">
        <f t="shared" si="7"/>
        <v>135.7088</v>
      </c>
    </row>
    <row r="206" spans="1:18" ht="28.9" outlineLevel="2" x14ac:dyDescent="0.3">
      <c r="A206" s="7" t="s">
        <v>40</v>
      </c>
      <c r="B206" s="3" t="s">
        <v>28</v>
      </c>
      <c r="C206">
        <v>4</v>
      </c>
      <c r="D206" s="7" t="s">
        <v>93</v>
      </c>
      <c r="E206" s="7" t="s">
        <v>108</v>
      </c>
      <c r="F206" s="7" t="s">
        <v>95</v>
      </c>
      <c r="G206" s="7" t="s">
        <v>109</v>
      </c>
      <c r="H206" s="7" t="s">
        <v>110</v>
      </c>
      <c r="I206" s="8">
        <v>0.48838999999999999</v>
      </c>
      <c r="J206" s="8">
        <v>3.92089</v>
      </c>
      <c r="K206" s="8">
        <v>2.6197999999999997</v>
      </c>
      <c r="L206" s="8">
        <v>6.08E-2</v>
      </c>
      <c r="M206" s="8">
        <v>0.30882999999999999</v>
      </c>
      <c r="N206" s="8">
        <v>0.38102999999999998</v>
      </c>
      <c r="O206" s="8">
        <v>3.9999999999999996E-5</v>
      </c>
      <c r="P206" s="9"/>
      <c r="Q206">
        <f t="shared" si="6"/>
        <v>15.68356</v>
      </c>
      <c r="R206">
        <f t="shared" si="7"/>
        <v>10.479199999999999</v>
      </c>
    </row>
    <row r="207" spans="1:18" ht="28.9" outlineLevel="2" x14ac:dyDescent="0.3">
      <c r="A207" s="7" t="s">
        <v>41</v>
      </c>
      <c r="B207" s="3" t="s">
        <v>26</v>
      </c>
      <c r="C207">
        <v>7</v>
      </c>
      <c r="D207" s="7" t="s">
        <v>93</v>
      </c>
      <c r="E207" s="7" t="s">
        <v>108</v>
      </c>
      <c r="F207" s="7" t="s">
        <v>95</v>
      </c>
      <c r="G207" s="7" t="s">
        <v>109</v>
      </c>
      <c r="H207" s="7" t="s">
        <v>110</v>
      </c>
      <c r="I207" s="8">
        <v>0.47989999999999999</v>
      </c>
      <c r="J207" s="8">
        <v>3.8527699999999996</v>
      </c>
      <c r="K207" s="8">
        <v>2.5741999999999998</v>
      </c>
      <c r="L207" s="8">
        <v>5.9759999999999994E-2</v>
      </c>
      <c r="M207" s="8">
        <v>0.30349999999999999</v>
      </c>
      <c r="N207" s="8">
        <v>0.37455999999999995</v>
      </c>
      <c r="O207" s="8">
        <v>3.9999999999999996E-5</v>
      </c>
      <c r="P207" s="9"/>
      <c r="Q207">
        <f t="shared" si="6"/>
        <v>26.969389999999997</v>
      </c>
      <c r="R207">
        <f t="shared" si="7"/>
        <v>18.019399999999997</v>
      </c>
    </row>
    <row r="208" spans="1:18" ht="30" outlineLevel="2" x14ac:dyDescent="0.25">
      <c r="A208" s="7" t="s">
        <v>42</v>
      </c>
      <c r="B208" s="3" t="s">
        <v>38</v>
      </c>
      <c r="C208">
        <v>4</v>
      </c>
      <c r="D208" s="7" t="s">
        <v>93</v>
      </c>
      <c r="E208" s="7" t="s">
        <v>108</v>
      </c>
      <c r="F208" s="7" t="s">
        <v>95</v>
      </c>
      <c r="G208" s="7" t="s">
        <v>109</v>
      </c>
      <c r="H208" s="7" t="s">
        <v>110</v>
      </c>
      <c r="I208" s="8">
        <v>0.48454999999999998</v>
      </c>
      <c r="J208" s="8">
        <v>3.8899999999999997</v>
      </c>
      <c r="K208" s="8">
        <v>2.5991</v>
      </c>
      <c r="L208" s="8">
        <v>6.0329999999999995E-2</v>
      </c>
      <c r="M208" s="8">
        <v>0.30641999999999997</v>
      </c>
      <c r="N208" s="8">
        <v>0.37809999999999999</v>
      </c>
      <c r="O208" s="8">
        <v>3.9999999999999996E-5</v>
      </c>
      <c r="P208" s="9"/>
      <c r="Q208">
        <f t="shared" si="6"/>
        <v>15.559999999999999</v>
      </c>
      <c r="R208">
        <f t="shared" si="7"/>
        <v>10.3964</v>
      </c>
    </row>
    <row r="209" spans="1:18" ht="30" outlineLevel="2" x14ac:dyDescent="0.25">
      <c r="A209" s="7" t="s">
        <v>43</v>
      </c>
      <c r="B209" s="3" t="s">
        <v>34</v>
      </c>
      <c r="C209">
        <v>16</v>
      </c>
      <c r="D209" s="7" t="s">
        <v>93</v>
      </c>
      <c r="E209" s="7" t="s">
        <v>108</v>
      </c>
      <c r="F209" s="7" t="s">
        <v>95</v>
      </c>
      <c r="G209" s="7" t="s">
        <v>109</v>
      </c>
      <c r="H209" s="7" t="s">
        <v>110</v>
      </c>
      <c r="I209" s="8">
        <v>0.49073</v>
      </c>
      <c r="J209" s="8">
        <v>3.9396599999999999</v>
      </c>
      <c r="K209" s="8">
        <v>2.6322999999999999</v>
      </c>
      <c r="L209" s="8">
        <v>6.1089999999999998E-2</v>
      </c>
      <c r="M209" s="8">
        <v>0.31028999999999995</v>
      </c>
      <c r="N209" s="8">
        <v>0.38280999999999998</v>
      </c>
      <c r="O209" s="8">
        <v>3.9999999999999996E-5</v>
      </c>
      <c r="P209" s="9"/>
      <c r="Q209">
        <f t="shared" si="6"/>
        <v>63.034559999999999</v>
      </c>
      <c r="R209">
        <f t="shared" si="7"/>
        <v>42.116799999999998</v>
      </c>
    </row>
    <row r="210" spans="1:18" ht="30" outlineLevel="2" x14ac:dyDescent="0.25">
      <c r="A210" s="7" t="s">
        <v>44</v>
      </c>
      <c r="B210" s="3" t="s">
        <v>34</v>
      </c>
      <c r="C210">
        <v>17</v>
      </c>
      <c r="D210" s="7" t="s">
        <v>93</v>
      </c>
      <c r="E210" s="7" t="s">
        <v>108</v>
      </c>
      <c r="F210" s="7" t="s">
        <v>95</v>
      </c>
      <c r="G210" s="7" t="s">
        <v>109</v>
      </c>
      <c r="H210" s="7" t="s">
        <v>110</v>
      </c>
      <c r="I210" s="8">
        <v>1.0819999999999999</v>
      </c>
      <c r="J210" s="8">
        <v>8.6863399999999995</v>
      </c>
      <c r="K210" s="8">
        <v>5.8037999999999998</v>
      </c>
      <c r="L210" s="8">
        <v>0.13344999999999999</v>
      </c>
      <c r="M210" s="8">
        <v>0.68084999999999996</v>
      </c>
      <c r="N210" s="8">
        <v>0.83282999999999996</v>
      </c>
      <c r="O210" s="8">
        <v>3.9999999999999996E-5</v>
      </c>
      <c r="P210" s="9"/>
      <c r="Q210">
        <f t="shared" si="6"/>
        <v>147.66777999999999</v>
      </c>
      <c r="R210">
        <f t="shared" si="7"/>
        <v>98.664599999999993</v>
      </c>
    </row>
    <row r="211" spans="1:18" ht="30" outlineLevel="2" x14ac:dyDescent="0.25">
      <c r="A211" s="7" t="s">
        <v>45</v>
      </c>
      <c r="B211" s="3" t="s">
        <v>28</v>
      </c>
      <c r="C211">
        <v>4</v>
      </c>
      <c r="D211" s="7" t="s">
        <v>93</v>
      </c>
      <c r="E211" s="7" t="s">
        <v>108</v>
      </c>
      <c r="F211" s="7" t="s">
        <v>95</v>
      </c>
      <c r="G211" s="7" t="s">
        <v>109</v>
      </c>
      <c r="H211" s="7" t="s">
        <v>110</v>
      </c>
      <c r="I211" s="8">
        <v>1.0946999999999998</v>
      </c>
      <c r="J211" s="8">
        <v>8.788549999999999</v>
      </c>
      <c r="K211" s="8">
        <v>5.8720999999999997</v>
      </c>
      <c r="L211" s="8">
        <v>0.13500999999999999</v>
      </c>
      <c r="M211" s="8">
        <v>0.68882999999999994</v>
      </c>
      <c r="N211" s="8">
        <v>0.84251999999999994</v>
      </c>
      <c r="O211" s="8">
        <v>3.9999999999999996E-5</v>
      </c>
      <c r="P211" s="9"/>
      <c r="Q211">
        <f t="shared" si="6"/>
        <v>35.154199999999996</v>
      </c>
      <c r="R211">
        <f t="shared" si="7"/>
        <v>23.488399999999999</v>
      </c>
    </row>
    <row r="212" spans="1:18" ht="30" outlineLevel="2" x14ac:dyDescent="0.25">
      <c r="A212" s="7" t="s">
        <v>46</v>
      </c>
      <c r="B212" s="3" t="s">
        <v>26</v>
      </c>
      <c r="C212">
        <v>4</v>
      </c>
      <c r="D212" s="7" t="s">
        <v>93</v>
      </c>
      <c r="E212" s="7" t="s">
        <v>108</v>
      </c>
      <c r="F212" s="7" t="s">
        <v>95</v>
      </c>
      <c r="G212" s="7" t="s">
        <v>109</v>
      </c>
      <c r="H212" s="7" t="s">
        <v>110</v>
      </c>
      <c r="I212" s="8">
        <v>1.0897999999999999</v>
      </c>
      <c r="J212" s="8">
        <v>8.7489999999999988</v>
      </c>
      <c r="K212" s="8">
        <v>5.8455999999999992</v>
      </c>
      <c r="L212" s="8">
        <v>0.13440999999999997</v>
      </c>
      <c r="M212" s="8">
        <v>0.68574999999999997</v>
      </c>
      <c r="N212" s="8">
        <v>0.83877999999999997</v>
      </c>
      <c r="O212" s="8">
        <v>3.9999999999999996E-5</v>
      </c>
      <c r="P212" s="9"/>
      <c r="Q212">
        <f t="shared" si="6"/>
        <v>34.995999999999995</v>
      </c>
      <c r="R212">
        <f t="shared" si="7"/>
        <v>23.382399999999997</v>
      </c>
    </row>
    <row r="213" spans="1:18" ht="30" outlineLevel="2" x14ac:dyDescent="0.25">
      <c r="A213" s="7" t="s">
        <v>47</v>
      </c>
      <c r="B213" s="3" t="s">
        <v>38</v>
      </c>
      <c r="C213">
        <v>5</v>
      </c>
      <c r="D213" s="7" t="s">
        <v>93</v>
      </c>
      <c r="E213" s="7" t="s">
        <v>108</v>
      </c>
      <c r="F213" s="7" t="s">
        <v>95</v>
      </c>
      <c r="G213" s="7" t="s">
        <v>109</v>
      </c>
      <c r="H213" s="7" t="s">
        <v>110</v>
      </c>
      <c r="I213" s="8">
        <v>1.1355</v>
      </c>
      <c r="J213" s="8">
        <v>9.116109999999999</v>
      </c>
      <c r="K213" s="8">
        <v>6.0908999999999995</v>
      </c>
      <c r="L213" s="8">
        <v>0.14001</v>
      </c>
      <c r="M213" s="8">
        <v>0.71440999999999999</v>
      </c>
      <c r="N213" s="8">
        <v>0.87357999999999991</v>
      </c>
      <c r="O213" s="8">
        <v>3.9999999999999996E-5</v>
      </c>
      <c r="P213" s="9"/>
      <c r="Q213">
        <f t="shared" si="6"/>
        <v>45.580549999999995</v>
      </c>
      <c r="R213">
        <f t="shared" si="7"/>
        <v>30.454499999999996</v>
      </c>
    </row>
    <row r="214" spans="1:18" ht="30" outlineLevel="2" x14ac:dyDescent="0.25">
      <c r="A214" s="7" t="s">
        <v>48</v>
      </c>
      <c r="B214" s="3" t="s">
        <v>28</v>
      </c>
      <c r="C214">
        <v>4</v>
      </c>
      <c r="D214" s="7" t="s">
        <v>93</v>
      </c>
      <c r="E214" s="7" t="s">
        <v>108</v>
      </c>
      <c r="F214" s="7" t="s">
        <v>95</v>
      </c>
      <c r="G214" s="7" t="s">
        <v>109</v>
      </c>
      <c r="H214" s="7" t="s">
        <v>110</v>
      </c>
      <c r="I214" s="8">
        <v>1.6859</v>
      </c>
      <c r="J214" s="8">
        <v>12.2989</v>
      </c>
      <c r="K214" s="8">
        <v>8.2174999999999994</v>
      </c>
      <c r="L214" s="8">
        <v>0.20737</v>
      </c>
      <c r="M214" s="8">
        <v>1.0593599999999999</v>
      </c>
      <c r="N214" s="8">
        <v>1.2925099999999998</v>
      </c>
      <c r="O214" s="8">
        <v>3.9999999999999996E-5</v>
      </c>
      <c r="P214" s="9"/>
      <c r="Q214">
        <f t="shared" ref="Q214:Q245" si="8">J214*C214</f>
        <v>49.195599999999999</v>
      </c>
      <c r="R214">
        <f t="shared" ref="R214:R245" si="9">K214*C214</f>
        <v>32.869999999999997</v>
      </c>
    </row>
    <row r="215" spans="1:18" ht="30" outlineLevel="2" x14ac:dyDescent="0.25">
      <c r="A215" s="7" t="s">
        <v>49</v>
      </c>
      <c r="B215" s="3" t="s">
        <v>26</v>
      </c>
      <c r="C215">
        <v>6</v>
      </c>
      <c r="D215" s="7" t="s">
        <v>93</v>
      </c>
      <c r="E215" s="7" t="s">
        <v>108</v>
      </c>
      <c r="F215" s="7" t="s">
        <v>95</v>
      </c>
      <c r="G215" s="7" t="s">
        <v>109</v>
      </c>
      <c r="H215" s="7" t="s">
        <v>110</v>
      </c>
      <c r="I215" s="8">
        <v>1.6828999999999998</v>
      </c>
      <c r="J215" s="8">
        <v>12.2767</v>
      </c>
      <c r="K215" s="8">
        <v>8.2027999999999999</v>
      </c>
      <c r="L215" s="8">
        <v>0.20699999999999999</v>
      </c>
      <c r="M215" s="8">
        <v>1.0574599999999998</v>
      </c>
      <c r="N215" s="8">
        <v>1.2901999999999998</v>
      </c>
      <c r="O215" s="8">
        <v>3.9999999999999996E-5</v>
      </c>
      <c r="P215" s="9"/>
      <c r="Q215">
        <f t="shared" si="8"/>
        <v>73.660200000000003</v>
      </c>
      <c r="R215">
        <f t="shared" si="9"/>
        <v>49.216799999999999</v>
      </c>
    </row>
    <row r="216" spans="1:18" ht="30" outlineLevel="2" x14ac:dyDescent="0.25">
      <c r="A216" s="7" t="s">
        <v>50</v>
      </c>
      <c r="B216" s="3" t="s">
        <v>38</v>
      </c>
      <c r="C216">
        <v>3</v>
      </c>
      <c r="D216" s="7" t="s">
        <v>93</v>
      </c>
      <c r="E216" s="7" t="s">
        <v>108</v>
      </c>
      <c r="F216" s="7" t="s">
        <v>95</v>
      </c>
      <c r="G216" s="7" t="s">
        <v>109</v>
      </c>
      <c r="H216" s="7" t="s">
        <v>110</v>
      </c>
      <c r="I216" s="8">
        <v>1.7534999999999998</v>
      </c>
      <c r="J216" s="8">
        <v>12.792199999999999</v>
      </c>
      <c r="K216" s="8">
        <v>8.5468999999999991</v>
      </c>
      <c r="L216" s="8">
        <v>0.21564999999999998</v>
      </c>
      <c r="M216" s="8">
        <v>1.1016999999999999</v>
      </c>
      <c r="N216" s="8">
        <v>1.3439299999999998</v>
      </c>
      <c r="O216" s="8">
        <v>3.9999999999999996E-5</v>
      </c>
      <c r="P216" s="9"/>
      <c r="Q216">
        <f t="shared" si="8"/>
        <v>38.376599999999996</v>
      </c>
      <c r="R216">
        <f t="shared" si="9"/>
        <v>25.640699999999995</v>
      </c>
    </row>
    <row r="217" spans="1:18" ht="30" outlineLevel="2" x14ac:dyDescent="0.25">
      <c r="A217" s="7" t="s">
        <v>51</v>
      </c>
      <c r="B217" s="3" t="s">
        <v>34</v>
      </c>
      <c r="C217">
        <v>18</v>
      </c>
      <c r="D217" s="7" t="s">
        <v>93</v>
      </c>
      <c r="E217" s="7" t="s">
        <v>108</v>
      </c>
      <c r="F217" s="7" t="s">
        <v>95</v>
      </c>
      <c r="G217" s="7" t="s">
        <v>109</v>
      </c>
      <c r="H217" s="7" t="s">
        <v>110</v>
      </c>
      <c r="I217" s="8">
        <v>1.6656</v>
      </c>
      <c r="J217" s="8">
        <v>12.150099999999998</v>
      </c>
      <c r="K217" s="8">
        <v>8.1183999999999994</v>
      </c>
      <c r="L217" s="8">
        <v>0.20488999999999999</v>
      </c>
      <c r="M217" s="8">
        <v>1.0466</v>
      </c>
      <c r="N217" s="8">
        <v>1.2770199999999998</v>
      </c>
      <c r="O217" s="8">
        <v>3.9999999999999996E-5</v>
      </c>
      <c r="P217" s="9"/>
      <c r="Q217">
        <f t="shared" si="8"/>
        <v>218.70179999999996</v>
      </c>
      <c r="R217">
        <f t="shared" si="9"/>
        <v>146.13119999999998</v>
      </c>
    </row>
    <row r="218" spans="1:18" ht="30" outlineLevel="2" x14ac:dyDescent="0.25">
      <c r="A218" s="7" t="s">
        <v>52</v>
      </c>
      <c r="B218" s="3" t="s">
        <v>38</v>
      </c>
      <c r="C218">
        <v>4</v>
      </c>
      <c r="D218" s="7" t="s">
        <v>93</v>
      </c>
      <c r="E218" s="7" t="s">
        <v>108</v>
      </c>
      <c r="F218" s="7" t="s">
        <v>95</v>
      </c>
      <c r="G218" s="7" t="s">
        <v>109</v>
      </c>
      <c r="H218" s="7" t="s">
        <v>110</v>
      </c>
      <c r="I218" s="8">
        <v>1.8139999999999998</v>
      </c>
      <c r="J218" s="8">
        <v>13.2333</v>
      </c>
      <c r="K218" s="8">
        <v>8.8416999999999994</v>
      </c>
      <c r="L218" s="8">
        <v>0.22303999999999999</v>
      </c>
      <c r="M218" s="8">
        <v>1.1397699999999999</v>
      </c>
      <c r="N218" s="8">
        <v>1.3904999999999998</v>
      </c>
      <c r="O218" s="8">
        <v>3.9999999999999996E-5</v>
      </c>
      <c r="P218" s="9"/>
      <c r="Q218">
        <f t="shared" si="8"/>
        <v>52.933199999999999</v>
      </c>
      <c r="R218">
        <f t="shared" si="9"/>
        <v>35.366799999999998</v>
      </c>
    </row>
    <row r="219" spans="1:18" ht="30" outlineLevel="2" x14ac:dyDescent="0.25">
      <c r="A219" s="7" t="s">
        <v>53</v>
      </c>
      <c r="B219" s="3" t="s">
        <v>34</v>
      </c>
      <c r="C219">
        <v>16</v>
      </c>
      <c r="D219" s="7" t="s">
        <v>93</v>
      </c>
      <c r="E219" s="7" t="s">
        <v>108</v>
      </c>
      <c r="F219" s="7" t="s">
        <v>95</v>
      </c>
      <c r="G219" s="7" t="s">
        <v>109</v>
      </c>
      <c r="H219" s="7" t="s">
        <v>110</v>
      </c>
      <c r="I219" s="8">
        <v>1.7229999999999999</v>
      </c>
      <c r="J219" s="8">
        <v>12.569899999999999</v>
      </c>
      <c r="K219" s="8">
        <v>8.398299999999999</v>
      </c>
      <c r="L219" s="8">
        <v>0.21190999999999999</v>
      </c>
      <c r="M219" s="8">
        <v>1.0827599999999999</v>
      </c>
      <c r="N219" s="8">
        <v>1.3212699999999999</v>
      </c>
      <c r="O219" s="8">
        <v>3.9999999999999996E-5</v>
      </c>
      <c r="P219" s="9"/>
      <c r="Q219">
        <f t="shared" si="8"/>
        <v>201.11839999999998</v>
      </c>
      <c r="R219">
        <f t="shared" si="9"/>
        <v>134.37279999999998</v>
      </c>
    </row>
    <row r="220" spans="1:18" ht="30" outlineLevel="2" x14ac:dyDescent="0.25">
      <c r="A220" s="7" t="s">
        <v>54</v>
      </c>
      <c r="B220" s="3" t="s">
        <v>28</v>
      </c>
      <c r="C220">
        <v>5</v>
      </c>
      <c r="D220" s="7" t="s">
        <v>93</v>
      </c>
      <c r="E220" s="7" t="s">
        <v>108</v>
      </c>
      <c r="F220" s="7" t="s">
        <v>95</v>
      </c>
      <c r="G220" s="7" t="s">
        <v>109</v>
      </c>
      <c r="H220" s="7" t="s">
        <v>110</v>
      </c>
      <c r="I220" s="8">
        <v>1.744</v>
      </c>
      <c r="J220" s="8">
        <v>12.723299999999998</v>
      </c>
      <c r="K220" s="8">
        <v>8.5008999999999997</v>
      </c>
      <c r="L220" s="8">
        <v>0.21447999999999998</v>
      </c>
      <c r="M220" s="8">
        <v>1.09598</v>
      </c>
      <c r="N220" s="8">
        <v>1.33731</v>
      </c>
      <c r="O220" s="8">
        <v>3.9999999999999996E-5</v>
      </c>
      <c r="P220" s="9"/>
      <c r="Q220">
        <f t="shared" si="8"/>
        <v>63.616499999999988</v>
      </c>
      <c r="R220">
        <f t="shared" si="9"/>
        <v>42.5045</v>
      </c>
    </row>
    <row r="221" spans="1:18" ht="30" outlineLevel="2" x14ac:dyDescent="0.25">
      <c r="A221" s="7" t="s">
        <v>55</v>
      </c>
      <c r="B221" s="3" t="s">
        <v>26</v>
      </c>
      <c r="C221">
        <v>5</v>
      </c>
      <c r="D221" s="7" t="s">
        <v>93</v>
      </c>
      <c r="E221" s="7" t="s">
        <v>108</v>
      </c>
      <c r="F221" s="7" t="s">
        <v>95</v>
      </c>
      <c r="G221" s="7" t="s">
        <v>109</v>
      </c>
      <c r="H221" s="7" t="s">
        <v>110</v>
      </c>
      <c r="I221" s="8">
        <v>1.7408999999999999</v>
      </c>
      <c r="J221" s="8">
        <v>12.7</v>
      </c>
      <c r="K221" s="8">
        <v>8.4855999999999998</v>
      </c>
      <c r="L221" s="8">
        <v>0.21409999999999998</v>
      </c>
      <c r="M221" s="8">
        <v>1.0939299999999998</v>
      </c>
      <c r="N221" s="8">
        <v>1.3348399999999998</v>
      </c>
      <c r="O221" s="8">
        <v>3.9999999999999996E-5</v>
      </c>
      <c r="P221" s="9"/>
      <c r="Q221">
        <f t="shared" si="8"/>
        <v>63.5</v>
      </c>
      <c r="R221">
        <f t="shared" si="9"/>
        <v>42.427999999999997</v>
      </c>
    </row>
    <row r="222" spans="1:18" ht="30" outlineLevel="2" x14ac:dyDescent="0.25">
      <c r="A222" s="7" t="s">
        <v>56</v>
      </c>
      <c r="B222" s="3" t="s">
        <v>34</v>
      </c>
      <c r="C222">
        <v>16</v>
      </c>
      <c r="D222" s="7" t="s">
        <v>93</v>
      </c>
      <c r="E222" s="7" t="s">
        <v>108</v>
      </c>
      <c r="F222" s="7" t="s">
        <v>95</v>
      </c>
      <c r="G222" s="7" t="s">
        <v>109</v>
      </c>
      <c r="H222" s="7" t="s">
        <v>110</v>
      </c>
      <c r="I222" s="8">
        <v>1.7785</v>
      </c>
      <c r="J222" s="8">
        <v>12.974399999999999</v>
      </c>
      <c r="K222" s="8">
        <v>8.6688999999999989</v>
      </c>
      <c r="L222" s="8">
        <v>0.21869999999999998</v>
      </c>
      <c r="M222" s="8">
        <v>1.11754</v>
      </c>
      <c r="N222" s="8">
        <v>1.36351</v>
      </c>
      <c r="O222" s="8">
        <v>3.9999999999999996E-5</v>
      </c>
      <c r="P222" s="9"/>
      <c r="Q222">
        <f t="shared" si="8"/>
        <v>207.59039999999999</v>
      </c>
      <c r="R222">
        <f t="shared" si="9"/>
        <v>138.70239999999998</v>
      </c>
    </row>
    <row r="223" spans="1:18" ht="30" outlineLevel="2" x14ac:dyDescent="0.25">
      <c r="A223" s="7" t="s">
        <v>57</v>
      </c>
      <c r="B223" s="3" t="s">
        <v>28</v>
      </c>
      <c r="C223">
        <v>4</v>
      </c>
      <c r="D223" s="7" t="s">
        <v>93</v>
      </c>
      <c r="E223" s="7" t="s">
        <v>108</v>
      </c>
      <c r="F223" s="7" t="s">
        <v>95</v>
      </c>
      <c r="G223" s="7" t="s">
        <v>109</v>
      </c>
      <c r="H223" s="7" t="s">
        <v>110</v>
      </c>
      <c r="I223" s="8">
        <v>1.6903999999999999</v>
      </c>
      <c r="J223" s="8">
        <v>12.331099999999999</v>
      </c>
      <c r="K223" s="8">
        <v>8.2392999999999983</v>
      </c>
      <c r="L223" s="8">
        <v>0.20790999999999998</v>
      </c>
      <c r="M223" s="8">
        <v>1.0622999999999998</v>
      </c>
      <c r="N223" s="8">
        <v>1.2964199999999999</v>
      </c>
      <c r="O223" s="8">
        <v>3.9999999999999996E-5</v>
      </c>
      <c r="P223" s="9"/>
      <c r="Q223">
        <f t="shared" si="8"/>
        <v>49.324399999999997</v>
      </c>
      <c r="R223">
        <f t="shared" si="9"/>
        <v>32.957199999999993</v>
      </c>
    </row>
    <row r="224" spans="1:18" ht="30" outlineLevel="2" x14ac:dyDescent="0.25">
      <c r="A224" s="7" t="s">
        <v>58</v>
      </c>
      <c r="B224" s="3" t="s">
        <v>26</v>
      </c>
      <c r="C224">
        <v>6</v>
      </c>
      <c r="D224" s="7" t="s">
        <v>93</v>
      </c>
      <c r="E224" s="7" t="s">
        <v>108</v>
      </c>
      <c r="F224" s="7" t="s">
        <v>95</v>
      </c>
      <c r="G224" s="7" t="s">
        <v>109</v>
      </c>
      <c r="H224" s="7" t="s">
        <v>110</v>
      </c>
      <c r="I224" s="8">
        <v>1.6297999999999999</v>
      </c>
      <c r="J224" s="8">
        <v>11.8889</v>
      </c>
      <c r="K224" s="8">
        <v>7.9438999999999993</v>
      </c>
      <c r="L224" s="8">
        <v>0.20048999999999997</v>
      </c>
      <c r="M224" s="8">
        <v>1.02433</v>
      </c>
      <c r="N224" s="8">
        <v>1.2503099999999998</v>
      </c>
      <c r="O224" s="8">
        <v>3.9999999999999996E-5</v>
      </c>
      <c r="P224" s="9"/>
      <c r="Q224">
        <f t="shared" si="8"/>
        <v>71.333399999999997</v>
      </c>
      <c r="R224">
        <f t="shared" si="9"/>
        <v>47.663399999999996</v>
      </c>
    </row>
    <row r="225" spans="1:18" ht="30" outlineLevel="2" x14ac:dyDescent="0.25">
      <c r="A225" s="7" t="s">
        <v>59</v>
      </c>
      <c r="B225" s="3" t="s">
        <v>38</v>
      </c>
      <c r="C225">
        <v>5</v>
      </c>
      <c r="D225" s="7" t="s">
        <v>93</v>
      </c>
      <c r="E225" s="7" t="s">
        <v>108</v>
      </c>
      <c r="F225" s="7" t="s">
        <v>95</v>
      </c>
      <c r="G225" s="7" t="s">
        <v>109</v>
      </c>
      <c r="H225" s="7" t="s">
        <v>110</v>
      </c>
      <c r="I225" s="8">
        <v>1.6723999999999999</v>
      </c>
      <c r="J225" s="8">
        <v>12.2</v>
      </c>
      <c r="K225" s="8">
        <v>8.1516999999999999</v>
      </c>
      <c r="L225" s="8">
        <v>0.20570999999999998</v>
      </c>
      <c r="M225" s="8">
        <v>1.0510499999999998</v>
      </c>
      <c r="N225" s="8">
        <v>1.2827599999999999</v>
      </c>
      <c r="O225" s="8">
        <v>3.9999999999999996E-5</v>
      </c>
      <c r="P225" s="9"/>
      <c r="Q225">
        <f t="shared" si="8"/>
        <v>61</v>
      </c>
      <c r="R225">
        <f t="shared" si="9"/>
        <v>40.758499999999998</v>
      </c>
    </row>
    <row r="226" spans="1:18" ht="30" outlineLevel="2" x14ac:dyDescent="0.25">
      <c r="A226" s="7" t="s">
        <v>60</v>
      </c>
      <c r="B226" s="3" t="s">
        <v>28</v>
      </c>
      <c r="C226">
        <v>5</v>
      </c>
      <c r="D226" s="7" t="s">
        <v>93</v>
      </c>
      <c r="E226" s="7" t="s">
        <v>108</v>
      </c>
      <c r="F226" s="7" t="s">
        <v>95</v>
      </c>
      <c r="G226" s="7" t="s">
        <v>109</v>
      </c>
      <c r="H226" s="7" t="s">
        <v>110</v>
      </c>
      <c r="I226" s="8">
        <v>1.7864</v>
      </c>
      <c r="J226" s="8">
        <v>13.0322</v>
      </c>
      <c r="K226" s="8">
        <v>8.7073999999999998</v>
      </c>
      <c r="L226" s="8">
        <v>0.21966999999999998</v>
      </c>
      <c r="M226" s="8">
        <v>1.1225299999999998</v>
      </c>
      <c r="N226" s="8">
        <v>1.3695599999999999</v>
      </c>
      <c r="O226" s="8">
        <v>3.9999999999999996E-5</v>
      </c>
      <c r="P226" s="9"/>
      <c r="Q226">
        <f t="shared" si="8"/>
        <v>65.161000000000001</v>
      </c>
      <c r="R226">
        <f t="shared" si="9"/>
        <v>43.536999999999999</v>
      </c>
    </row>
    <row r="227" spans="1:18" ht="30" outlineLevel="2" x14ac:dyDescent="0.25">
      <c r="A227" s="7" t="s">
        <v>61</v>
      </c>
      <c r="B227" s="3" t="s">
        <v>26</v>
      </c>
      <c r="C227">
        <v>4</v>
      </c>
      <c r="D227" s="7" t="s">
        <v>93</v>
      </c>
      <c r="E227" s="7" t="s">
        <v>108</v>
      </c>
      <c r="F227" s="7" t="s">
        <v>95</v>
      </c>
      <c r="G227" s="7" t="s">
        <v>109</v>
      </c>
      <c r="H227" s="7" t="s">
        <v>110</v>
      </c>
      <c r="I227" s="8">
        <v>1.7223999999999999</v>
      </c>
      <c r="J227" s="8">
        <v>12.564499999999999</v>
      </c>
      <c r="K227" s="8">
        <v>8.3952999999999989</v>
      </c>
      <c r="L227" s="8">
        <v>0.21182999999999999</v>
      </c>
      <c r="M227" s="8">
        <v>1.0823699999999998</v>
      </c>
      <c r="N227" s="8">
        <v>1.3207899999999999</v>
      </c>
      <c r="O227" s="8">
        <v>3.9999999999999996E-5</v>
      </c>
      <c r="P227" s="9"/>
      <c r="Q227">
        <f t="shared" si="8"/>
        <v>50.257999999999996</v>
      </c>
      <c r="R227">
        <f t="shared" si="9"/>
        <v>33.581199999999995</v>
      </c>
    </row>
    <row r="228" spans="1:18" ht="30" outlineLevel="2" x14ac:dyDescent="0.25">
      <c r="A228" s="7" t="s">
        <v>62</v>
      </c>
      <c r="B228" s="3" t="s">
        <v>38</v>
      </c>
      <c r="C228">
        <v>4</v>
      </c>
      <c r="D228" s="7" t="s">
        <v>93</v>
      </c>
      <c r="E228" s="7" t="s">
        <v>108</v>
      </c>
      <c r="F228" s="7" t="s">
        <v>95</v>
      </c>
      <c r="G228" s="7" t="s">
        <v>109</v>
      </c>
      <c r="H228" s="7" t="s">
        <v>110</v>
      </c>
      <c r="I228" s="8">
        <v>1.7673999999999999</v>
      </c>
      <c r="J228" s="8">
        <v>12.8934</v>
      </c>
      <c r="K228" s="8">
        <v>8.6148999999999987</v>
      </c>
      <c r="L228" s="8">
        <v>0.21733999999999998</v>
      </c>
      <c r="M228" s="8">
        <v>1.1106099999999999</v>
      </c>
      <c r="N228" s="8">
        <v>1.3550899999999999</v>
      </c>
      <c r="O228" s="8">
        <v>3.9999999999999996E-5</v>
      </c>
      <c r="P228" s="9"/>
      <c r="Q228">
        <f t="shared" si="8"/>
        <v>51.573599999999999</v>
      </c>
      <c r="R228">
        <f t="shared" si="9"/>
        <v>34.459599999999995</v>
      </c>
    </row>
    <row r="229" spans="1:18" ht="30" outlineLevel="2" x14ac:dyDescent="0.25">
      <c r="A229" s="7" t="s">
        <v>63</v>
      </c>
      <c r="B229" s="3" t="s">
        <v>34</v>
      </c>
      <c r="C229">
        <v>18</v>
      </c>
      <c r="D229" s="7" t="s">
        <v>93</v>
      </c>
      <c r="E229" s="7" t="s">
        <v>108</v>
      </c>
      <c r="F229" s="7" t="s">
        <v>95</v>
      </c>
      <c r="G229" s="7" t="s">
        <v>109</v>
      </c>
      <c r="H229" s="7" t="s">
        <v>110</v>
      </c>
      <c r="I229" s="8">
        <v>1.8257999999999999</v>
      </c>
      <c r="J229" s="8">
        <v>13.318899999999999</v>
      </c>
      <c r="K229" s="8">
        <v>8.8994</v>
      </c>
      <c r="L229" s="8">
        <v>0.22449</v>
      </c>
      <c r="M229" s="8">
        <v>1.14713</v>
      </c>
      <c r="N229" s="8">
        <v>1.3994499999999999</v>
      </c>
      <c r="O229" s="8">
        <v>3.9999999999999996E-5</v>
      </c>
      <c r="P229" s="9"/>
      <c r="Q229">
        <f t="shared" si="8"/>
        <v>239.74019999999999</v>
      </c>
      <c r="R229">
        <f t="shared" si="9"/>
        <v>160.1892</v>
      </c>
    </row>
    <row r="230" spans="1:18" ht="30" outlineLevel="2" x14ac:dyDescent="0.25">
      <c r="A230" s="7" t="s">
        <v>64</v>
      </c>
      <c r="B230" s="3" t="s">
        <v>28</v>
      </c>
      <c r="C230">
        <v>4</v>
      </c>
      <c r="D230" s="7" t="s">
        <v>93</v>
      </c>
      <c r="E230" s="7" t="s">
        <v>108</v>
      </c>
      <c r="F230" s="7" t="s">
        <v>95</v>
      </c>
      <c r="G230" s="7" t="s">
        <v>109</v>
      </c>
      <c r="H230" s="7" t="s">
        <v>110</v>
      </c>
      <c r="I230" s="8">
        <v>1.7864</v>
      </c>
      <c r="J230" s="8">
        <v>13.0322</v>
      </c>
      <c r="K230" s="8">
        <v>8.7073999999999998</v>
      </c>
      <c r="L230" s="8">
        <v>0.21967999999999999</v>
      </c>
      <c r="M230" s="8">
        <v>1.1224299999999998</v>
      </c>
      <c r="N230" s="8">
        <v>1.3692</v>
      </c>
      <c r="O230" s="8">
        <v>3.9999999999999996E-5</v>
      </c>
      <c r="P230" s="9"/>
      <c r="Q230">
        <f t="shared" si="8"/>
        <v>52.128799999999998</v>
      </c>
      <c r="R230">
        <f t="shared" si="9"/>
        <v>34.829599999999999</v>
      </c>
    </row>
    <row r="231" spans="1:18" ht="30" outlineLevel="2" x14ac:dyDescent="0.25">
      <c r="A231" s="7" t="s">
        <v>65</v>
      </c>
      <c r="B231" s="3" t="s">
        <v>26</v>
      </c>
      <c r="C231">
        <v>7</v>
      </c>
      <c r="D231" s="7" t="s">
        <v>93</v>
      </c>
      <c r="E231" s="7" t="s">
        <v>108</v>
      </c>
      <c r="F231" s="7" t="s">
        <v>95</v>
      </c>
      <c r="G231" s="7" t="s">
        <v>109</v>
      </c>
      <c r="H231" s="7" t="s">
        <v>110</v>
      </c>
      <c r="I231" s="8">
        <v>1.7223999999999999</v>
      </c>
      <c r="J231" s="8">
        <v>12.564499999999999</v>
      </c>
      <c r="K231" s="8">
        <v>8.3952999999999989</v>
      </c>
      <c r="L231" s="8">
        <v>0.21183999999999997</v>
      </c>
      <c r="M231" s="8">
        <v>1.0822699999999998</v>
      </c>
      <c r="N231" s="8">
        <v>1.32043</v>
      </c>
      <c r="O231" s="8">
        <v>3.9999999999999996E-5</v>
      </c>
      <c r="P231" s="9"/>
      <c r="Q231">
        <f t="shared" si="8"/>
        <v>87.951499999999996</v>
      </c>
      <c r="R231">
        <f t="shared" si="9"/>
        <v>58.767099999999992</v>
      </c>
    </row>
    <row r="232" spans="1:18" ht="30" outlineLevel="2" x14ac:dyDescent="0.25">
      <c r="A232" s="7" t="s">
        <v>66</v>
      </c>
      <c r="B232" s="3" t="s">
        <v>38</v>
      </c>
      <c r="C232">
        <v>4</v>
      </c>
      <c r="D232" s="7" t="s">
        <v>93</v>
      </c>
      <c r="E232" s="7" t="s">
        <v>108</v>
      </c>
      <c r="F232" s="7" t="s">
        <v>95</v>
      </c>
      <c r="G232" s="7" t="s">
        <v>109</v>
      </c>
      <c r="H232" s="7" t="s">
        <v>110</v>
      </c>
      <c r="I232" s="8">
        <v>1.7673999999999999</v>
      </c>
      <c r="J232" s="8">
        <v>12.8934</v>
      </c>
      <c r="K232" s="8">
        <v>8.6148999999999987</v>
      </c>
      <c r="L232" s="8">
        <v>0.21734999999999999</v>
      </c>
      <c r="M232" s="8">
        <v>1.1105099999999999</v>
      </c>
      <c r="N232" s="8">
        <v>1.35473</v>
      </c>
      <c r="O232" s="8">
        <v>3.9999999999999996E-5</v>
      </c>
      <c r="P232" s="9"/>
      <c r="Q232">
        <f t="shared" si="8"/>
        <v>51.573599999999999</v>
      </c>
      <c r="R232">
        <f t="shared" si="9"/>
        <v>34.459599999999995</v>
      </c>
    </row>
    <row r="233" spans="1:18" ht="30" outlineLevel="2" x14ac:dyDescent="0.25">
      <c r="A233" s="7" t="s">
        <v>67</v>
      </c>
      <c r="B233" s="3" t="s">
        <v>34</v>
      </c>
      <c r="C233">
        <v>15</v>
      </c>
      <c r="D233" s="7" t="s">
        <v>93</v>
      </c>
      <c r="E233" s="7" t="s">
        <v>108</v>
      </c>
      <c r="F233" s="7" t="s">
        <v>95</v>
      </c>
      <c r="G233" s="7" t="s">
        <v>109</v>
      </c>
      <c r="H233" s="7" t="s">
        <v>110</v>
      </c>
      <c r="I233" s="8">
        <v>1.8257999999999999</v>
      </c>
      <c r="J233" s="8">
        <v>13.318899999999999</v>
      </c>
      <c r="K233" s="8">
        <v>8.8994</v>
      </c>
      <c r="L233" s="8">
        <v>0.22449999999999998</v>
      </c>
      <c r="M233" s="8">
        <v>1.14703</v>
      </c>
      <c r="N233" s="8">
        <v>1.3990899999999999</v>
      </c>
      <c r="O233" s="8">
        <v>3.9999999999999996E-5</v>
      </c>
      <c r="P233" s="9"/>
      <c r="Q233">
        <f t="shared" si="8"/>
        <v>199.7835</v>
      </c>
      <c r="R233">
        <f t="shared" si="9"/>
        <v>133.49099999999999</v>
      </c>
    </row>
    <row r="234" spans="1:18" ht="30" outlineLevel="2" x14ac:dyDescent="0.25">
      <c r="A234" s="7" t="s">
        <v>68</v>
      </c>
      <c r="B234" s="3" t="s">
        <v>28</v>
      </c>
      <c r="C234">
        <v>4</v>
      </c>
      <c r="D234" s="7" t="s">
        <v>93</v>
      </c>
      <c r="E234" s="7" t="s">
        <v>108</v>
      </c>
      <c r="F234" s="7" t="s">
        <v>95</v>
      </c>
      <c r="G234" s="7" t="s">
        <v>109</v>
      </c>
      <c r="H234" s="7" t="s">
        <v>110</v>
      </c>
      <c r="I234" s="8">
        <v>1.4569999999999999</v>
      </c>
      <c r="J234" s="8">
        <v>11.6967</v>
      </c>
      <c r="K234" s="8">
        <v>7.8153999999999995</v>
      </c>
      <c r="L234" s="8">
        <v>0.17935999999999999</v>
      </c>
      <c r="M234" s="8">
        <v>0.91592999999999991</v>
      </c>
      <c r="N234" s="8">
        <v>1.11842</v>
      </c>
      <c r="O234" s="8">
        <v>3.9999999999999996E-5</v>
      </c>
      <c r="P234" s="9"/>
      <c r="Q234">
        <f t="shared" si="8"/>
        <v>46.786799999999999</v>
      </c>
      <c r="R234">
        <f t="shared" si="9"/>
        <v>31.261599999999998</v>
      </c>
    </row>
    <row r="235" spans="1:18" ht="30" outlineLevel="2" x14ac:dyDescent="0.25">
      <c r="A235" s="7" t="s">
        <v>69</v>
      </c>
      <c r="B235" s="3" t="s">
        <v>26</v>
      </c>
      <c r="C235">
        <v>4</v>
      </c>
      <c r="D235" s="7" t="s">
        <v>93</v>
      </c>
      <c r="E235" s="7" t="s">
        <v>108</v>
      </c>
      <c r="F235" s="7" t="s">
        <v>95</v>
      </c>
      <c r="G235" s="7" t="s">
        <v>109</v>
      </c>
      <c r="H235" s="7" t="s">
        <v>110</v>
      </c>
      <c r="I235" s="8">
        <v>1.3920999999999999</v>
      </c>
      <c r="J235" s="8">
        <v>11.175599999999999</v>
      </c>
      <c r="K235" s="8">
        <v>7.4671999999999992</v>
      </c>
      <c r="L235" s="8">
        <v>0.17140999999999998</v>
      </c>
      <c r="M235" s="8">
        <v>0.87524999999999997</v>
      </c>
      <c r="N235" s="8">
        <v>1.0690199999999999</v>
      </c>
      <c r="O235" s="8">
        <v>3.9999999999999996E-5</v>
      </c>
      <c r="P235" s="9"/>
      <c r="Q235">
        <f t="shared" si="8"/>
        <v>44.702399999999997</v>
      </c>
      <c r="R235">
        <f t="shared" si="9"/>
        <v>29.868799999999997</v>
      </c>
    </row>
    <row r="236" spans="1:18" ht="30" outlineLevel="2" x14ac:dyDescent="0.25">
      <c r="A236" s="7" t="s">
        <v>70</v>
      </c>
      <c r="B236" s="3" t="s">
        <v>38</v>
      </c>
      <c r="C236">
        <v>4</v>
      </c>
      <c r="D236" s="7" t="s">
        <v>93</v>
      </c>
      <c r="E236" s="7" t="s">
        <v>108</v>
      </c>
      <c r="F236" s="7" t="s">
        <v>95</v>
      </c>
      <c r="G236" s="7" t="s">
        <v>109</v>
      </c>
      <c r="H236" s="7" t="s">
        <v>110</v>
      </c>
      <c r="I236" s="8">
        <v>1.4252999999999998</v>
      </c>
      <c r="J236" s="8">
        <v>11.4422</v>
      </c>
      <c r="K236" s="8">
        <v>7.6452999999999998</v>
      </c>
      <c r="L236" s="8">
        <v>0.17546999999999999</v>
      </c>
      <c r="M236" s="8">
        <v>0.89605999999999997</v>
      </c>
      <c r="N236" s="8">
        <v>1.09429</v>
      </c>
      <c r="O236" s="8">
        <v>3.9999999999999996E-5</v>
      </c>
      <c r="P236" s="9"/>
      <c r="Q236">
        <f t="shared" si="8"/>
        <v>45.768799999999999</v>
      </c>
      <c r="R236">
        <f t="shared" si="9"/>
        <v>30.581199999999999</v>
      </c>
    </row>
    <row r="237" spans="1:18" ht="30" outlineLevel="2" x14ac:dyDescent="0.25">
      <c r="A237" s="7" t="s">
        <v>71</v>
      </c>
      <c r="B237" s="3" t="s">
        <v>34</v>
      </c>
      <c r="C237">
        <v>19</v>
      </c>
      <c r="D237" s="7" t="s">
        <v>93</v>
      </c>
      <c r="E237" s="7" t="s">
        <v>108</v>
      </c>
      <c r="F237" s="7" t="s">
        <v>95</v>
      </c>
      <c r="G237" s="7" t="s">
        <v>109</v>
      </c>
      <c r="H237" s="7" t="s">
        <v>110</v>
      </c>
      <c r="I237" s="8">
        <v>1.4672999999999998</v>
      </c>
      <c r="J237" s="8">
        <v>11.778899999999998</v>
      </c>
      <c r="K237" s="8">
        <v>7.8703999999999992</v>
      </c>
      <c r="L237" s="8">
        <v>0.18060999999999999</v>
      </c>
      <c r="M237" s="8">
        <v>0.92236999999999991</v>
      </c>
      <c r="N237" s="8">
        <v>1.1262399999999999</v>
      </c>
      <c r="O237" s="8">
        <v>3.9999999999999996E-5</v>
      </c>
      <c r="P237" s="9"/>
      <c r="Q237">
        <f t="shared" si="8"/>
        <v>223.79909999999998</v>
      </c>
      <c r="R237">
        <f t="shared" si="9"/>
        <v>149.5376</v>
      </c>
    </row>
    <row r="238" spans="1:18" ht="30" outlineLevel="2" x14ac:dyDescent="0.25">
      <c r="A238" s="7" t="s">
        <v>72</v>
      </c>
      <c r="B238" s="3" t="s">
        <v>28</v>
      </c>
      <c r="C238">
        <v>4</v>
      </c>
      <c r="D238" s="7" t="s">
        <v>93</v>
      </c>
      <c r="E238" s="7" t="s">
        <v>108</v>
      </c>
      <c r="F238" s="7" t="s">
        <v>95</v>
      </c>
      <c r="G238" s="7" t="s">
        <v>109</v>
      </c>
      <c r="H238" s="7" t="s">
        <v>110</v>
      </c>
      <c r="I238" s="8">
        <v>1.6395</v>
      </c>
      <c r="J238" s="8">
        <v>13.162199999999999</v>
      </c>
      <c r="K238" s="8">
        <v>8.7943999999999996</v>
      </c>
      <c r="L238" s="8">
        <v>0.20169999999999999</v>
      </c>
      <c r="M238" s="8">
        <v>1.03033</v>
      </c>
      <c r="N238" s="8">
        <v>1.25735</v>
      </c>
      <c r="O238" s="8">
        <v>3.9999999999999996E-5</v>
      </c>
      <c r="P238" s="9"/>
      <c r="Q238">
        <f t="shared" si="8"/>
        <v>52.648799999999994</v>
      </c>
      <c r="R238">
        <f t="shared" si="9"/>
        <v>35.177599999999998</v>
      </c>
    </row>
    <row r="239" spans="1:18" ht="30" outlineLevel="2" x14ac:dyDescent="0.25">
      <c r="A239" s="7" t="s">
        <v>73</v>
      </c>
      <c r="B239" s="3" t="s">
        <v>26</v>
      </c>
      <c r="C239">
        <v>7</v>
      </c>
      <c r="D239" s="7" t="s">
        <v>93</v>
      </c>
      <c r="E239" s="7" t="s">
        <v>108</v>
      </c>
      <c r="F239" s="7" t="s">
        <v>95</v>
      </c>
      <c r="G239" s="7" t="s">
        <v>109</v>
      </c>
      <c r="H239" s="7" t="s">
        <v>110</v>
      </c>
      <c r="I239" s="8">
        <v>1.5677999999999999</v>
      </c>
      <c r="J239" s="8">
        <v>12.586699999999999</v>
      </c>
      <c r="K239" s="8">
        <v>8.4099999999999984</v>
      </c>
      <c r="L239" s="8">
        <v>0.19291999999999998</v>
      </c>
      <c r="M239" s="8">
        <v>0.98541999999999996</v>
      </c>
      <c r="N239" s="8">
        <v>1.2028099999999999</v>
      </c>
      <c r="O239" s="8">
        <v>3.9999999999999996E-5</v>
      </c>
      <c r="P239" s="9"/>
      <c r="Q239">
        <f t="shared" si="8"/>
        <v>88.106899999999996</v>
      </c>
      <c r="R239">
        <f t="shared" si="9"/>
        <v>58.86999999999999</v>
      </c>
    </row>
    <row r="240" spans="1:18" ht="30" outlineLevel="2" x14ac:dyDescent="0.25">
      <c r="A240" s="7" t="s">
        <v>74</v>
      </c>
      <c r="B240" s="3" t="s">
        <v>38</v>
      </c>
      <c r="C240">
        <v>4</v>
      </c>
      <c r="D240" s="7" t="s">
        <v>93</v>
      </c>
      <c r="E240" s="7" t="s">
        <v>108</v>
      </c>
      <c r="F240" s="7" t="s">
        <v>95</v>
      </c>
      <c r="G240" s="7" t="s">
        <v>109</v>
      </c>
      <c r="H240" s="7" t="s">
        <v>110</v>
      </c>
      <c r="I240" s="8">
        <v>1.5966999999999998</v>
      </c>
      <c r="J240" s="8">
        <v>12.818899999999999</v>
      </c>
      <c r="K240" s="8">
        <v>8.5648</v>
      </c>
      <c r="L240" s="8">
        <v>0.19646</v>
      </c>
      <c r="M240" s="8">
        <v>1.0034999999999998</v>
      </c>
      <c r="N240" s="8">
        <v>1.2247699999999999</v>
      </c>
      <c r="O240" s="8">
        <v>3.9999999999999996E-5</v>
      </c>
      <c r="P240" s="9"/>
      <c r="Q240">
        <f t="shared" si="8"/>
        <v>51.275599999999997</v>
      </c>
      <c r="R240">
        <f t="shared" si="9"/>
        <v>34.2592</v>
      </c>
    </row>
    <row r="241" spans="1:18" ht="30" outlineLevel="2" x14ac:dyDescent="0.25">
      <c r="A241" s="7" t="s">
        <v>75</v>
      </c>
      <c r="B241" s="3" t="s">
        <v>34</v>
      </c>
      <c r="C241">
        <v>15</v>
      </c>
      <c r="D241" s="7" t="s">
        <v>93</v>
      </c>
      <c r="E241" s="7" t="s">
        <v>108</v>
      </c>
      <c r="F241" s="7" t="s">
        <v>95</v>
      </c>
      <c r="G241" s="7" t="s">
        <v>109</v>
      </c>
      <c r="H241" s="7" t="s">
        <v>110</v>
      </c>
      <c r="I241" s="8">
        <v>1.6463999999999999</v>
      </c>
      <c r="J241" s="8">
        <v>13.217799999999999</v>
      </c>
      <c r="K241" s="8">
        <v>8.8313999999999986</v>
      </c>
      <c r="L241" s="8">
        <v>0.20254</v>
      </c>
      <c r="M241" s="8">
        <v>1.0346399999999998</v>
      </c>
      <c r="N241" s="8">
        <v>1.2625899999999999</v>
      </c>
      <c r="O241" s="8">
        <v>3.9999999999999996E-5</v>
      </c>
      <c r="P241" s="9"/>
      <c r="Q241">
        <f t="shared" si="8"/>
        <v>198.26699999999997</v>
      </c>
      <c r="R241">
        <f t="shared" si="9"/>
        <v>132.47099999999998</v>
      </c>
    </row>
    <row r="242" spans="1:18" ht="30" outlineLevel="2" x14ac:dyDescent="0.25">
      <c r="A242" s="7" t="s">
        <v>76</v>
      </c>
      <c r="B242" s="3" t="s">
        <v>28</v>
      </c>
      <c r="C242">
        <v>4</v>
      </c>
      <c r="D242" s="7" t="s">
        <v>93</v>
      </c>
      <c r="E242" s="7" t="s">
        <v>108</v>
      </c>
      <c r="F242" s="7" t="s">
        <v>95</v>
      </c>
      <c r="G242" s="7" t="s">
        <v>109</v>
      </c>
      <c r="H242" s="7" t="s">
        <v>110</v>
      </c>
      <c r="I242" s="8">
        <v>1.8736999999999999</v>
      </c>
      <c r="J242" s="8">
        <v>15.042299999999999</v>
      </c>
      <c r="K242" s="8">
        <v>10.050999999999998</v>
      </c>
      <c r="L242" s="8">
        <v>0.23035</v>
      </c>
      <c r="M242" s="8">
        <v>1.1772399999999998</v>
      </c>
      <c r="N242" s="8">
        <v>1.4359599999999999</v>
      </c>
      <c r="O242" s="8">
        <v>3.9999999999999996E-5</v>
      </c>
      <c r="P242" s="9"/>
      <c r="Q242">
        <f t="shared" si="8"/>
        <v>60.169199999999996</v>
      </c>
      <c r="R242">
        <f t="shared" si="9"/>
        <v>40.203999999999994</v>
      </c>
    </row>
    <row r="243" spans="1:18" ht="30" outlineLevel="2" x14ac:dyDescent="0.25">
      <c r="A243" s="7" t="s">
        <v>77</v>
      </c>
      <c r="B243" s="3" t="s">
        <v>26</v>
      </c>
      <c r="C243">
        <v>8</v>
      </c>
      <c r="D243" s="7" t="s">
        <v>93</v>
      </c>
      <c r="E243" s="7" t="s">
        <v>108</v>
      </c>
      <c r="F243" s="7" t="s">
        <v>95</v>
      </c>
      <c r="G243" s="7" t="s">
        <v>109</v>
      </c>
      <c r="H243" s="7" t="s">
        <v>110</v>
      </c>
      <c r="I243" s="8">
        <v>1.7917999999999998</v>
      </c>
      <c r="J243" s="8">
        <v>14.385499999999999</v>
      </c>
      <c r="K243" s="8">
        <v>9.6113999999999997</v>
      </c>
      <c r="L243" s="8">
        <v>0.22033</v>
      </c>
      <c r="M243" s="8">
        <v>1.12588</v>
      </c>
      <c r="N243" s="8">
        <v>1.3735899999999999</v>
      </c>
      <c r="O243" s="8">
        <v>3.9999999999999996E-5</v>
      </c>
      <c r="P243" s="9"/>
      <c r="Q243">
        <f t="shared" si="8"/>
        <v>115.08399999999999</v>
      </c>
      <c r="R243">
        <f t="shared" si="9"/>
        <v>76.891199999999998</v>
      </c>
    </row>
    <row r="244" spans="1:18" ht="30" outlineLevel="2" x14ac:dyDescent="0.25">
      <c r="A244" s="7" t="s">
        <v>78</v>
      </c>
      <c r="B244" s="3" t="s">
        <v>38</v>
      </c>
      <c r="C244">
        <v>5</v>
      </c>
      <c r="D244" s="7" t="s">
        <v>93</v>
      </c>
      <c r="E244" s="7" t="s">
        <v>108</v>
      </c>
      <c r="F244" s="7" t="s">
        <v>95</v>
      </c>
      <c r="G244" s="7" t="s">
        <v>109</v>
      </c>
      <c r="H244" s="7" t="s">
        <v>110</v>
      </c>
      <c r="I244" s="8">
        <v>1.8248</v>
      </c>
      <c r="J244" s="8">
        <v>14.649999999999999</v>
      </c>
      <c r="K244" s="8">
        <v>9.7882999999999996</v>
      </c>
      <c r="L244" s="8">
        <v>0.22436999999999999</v>
      </c>
      <c r="M244" s="8">
        <v>1.1465699999999999</v>
      </c>
      <c r="N244" s="8">
        <v>1.39872</v>
      </c>
      <c r="O244" s="8">
        <v>3.9999999999999996E-5</v>
      </c>
      <c r="P244" s="9"/>
      <c r="Q244">
        <f t="shared" si="8"/>
        <v>73.25</v>
      </c>
      <c r="R244">
        <f t="shared" si="9"/>
        <v>48.941499999999998</v>
      </c>
    </row>
    <row r="245" spans="1:18" ht="30" outlineLevel="2" x14ac:dyDescent="0.25">
      <c r="A245" s="7" t="s">
        <v>79</v>
      </c>
      <c r="B245" s="3" t="s">
        <v>34</v>
      </c>
      <c r="C245">
        <v>14</v>
      </c>
      <c r="D245" s="7" t="s">
        <v>93</v>
      </c>
      <c r="E245" s="7" t="s">
        <v>108</v>
      </c>
      <c r="F245" s="7" t="s">
        <v>95</v>
      </c>
      <c r="G245" s="7" t="s">
        <v>109</v>
      </c>
      <c r="H245" s="7" t="s">
        <v>110</v>
      </c>
      <c r="I245" s="8">
        <v>1.8815999999999999</v>
      </c>
      <c r="J245" s="8">
        <v>15.105599999999999</v>
      </c>
      <c r="K245" s="8">
        <v>10.093</v>
      </c>
      <c r="L245" s="8">
        <v>0.23132</v>
      </c>
      <c r="M245" s="8">
        <v>1.18211</v>
      </c>
      <c r="N245" s="8">
        <v>1.4418899999999999</v>
      </c>
      <c r="O245" s="8">
        <v>3.9999999999999996E-5</v>
      </c>
      <c r="P245" s="9"/>
      <c r="Q245">
        <f t="shared" si="8"/>
        <v>211.47839999999999</v>
      </c>
      <c r="R245">
        <f t="shared" si="9"/>
        <v>141.30199999999999</v>
      </c>
    </row>
    <row r="246" spans="1:18" ht="30" outlineLevel="1" x14ac:dyDescent="0.25">
      <c r="A246" s="11"/>
      <c r="B246" s="17"/>
      <c r="D246" s="11"/>
      <c r="E246" s="11"/>
      <c r="F246" s="11"/>
      <c r="G246" s="11"/>
      <c r="H246" s="12" t="s">
        <v>12</v>
      </c>
      <c r="I246" s="13"/>
      <c r="J246" s="13"/>
      <c r="K246" s="13"/>
      <c r="L246" s="13"/>
      <c r="M246" s="13"/>
      <c r="N246" s="13"/>
      <c r="O246" s="13"/>
      <c r="P246" s="9"/>
      <c r="Q246">
        <f>SUBTOTAL(9,Q198:Q245)</f>
        <v>4334.51944</v>
      </c>
      <c r="R246">
        <f>SUBTOTAL(9,R198:R245)</f>
        <v>2896.1488999999997</v>
      </c>
    </row>
    <row r="247" spans="1:18" x14ac:dyDescent="0.25">
      <c r="A247" s="11"/>
      <c r="B247" s="17"/>
      <c r="D247" s="11"/>
      <c r="E247" s="11"/>
      <c r="F247" s="11"/>
      <c r="G247" s="11"/>
      <c r="H247" s="12" t="s">
        <v>14</v>
      </c>
      <c r="I247" s="13"/>
      <c r="J247" s="13"/>
      <c r="K247" s="13"/>
      <c r="L247" s="13"/>
      <c r="M247" s="13"/>
      <c r="N247" s="13"/>
      <c r="O247" s="13"/>
      <c r="P247" s="9"/>
      <c r="Q247">
        <f>SUBTOTAL(9,Q2:Q245)</f>
        <v>33825.327509999981</v>
      </c>
      <c r="R247">
        <f>SUBTOTAL(9,R2:R245)</f>
        <v>77893.498259999949</v>
      </c>
    </row>
  </sheetData>
  <pageMargins left="0.7" right="0.7" top="0.75" bottom="0.75" header="0.3" footer="0.3"/>
  <pageSetup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5"/>
  <sheetViews>
    <sheetView view="pageBreakPreview" topLeftCell="I1" zoomScale="60" zoomScaleNormal="100" workbookViewId="0">
      <selection activeCell="Q361" sqref="Q361"/>
    </sheetView>
  </sheetViews>
  <sheetFormatPr defaultColWidth="25.42578125" defaultRowHeight="15" outlineLevelRow="2" x14ac:dyDescent="0.25"/>
  <cols>
    <col min="1" max="1" width="10.7109375" bestFit="1" customWidth="1"/>
    <col min="2" max="3" width="10.7109375" customWidth="1"/>
    <col min="4" max="4" width="6.7109375" bestFit="1" customWidth="1"/>
    <col min="5" max="5" width="9.28515625" bestFit="1" customWidth="1"/>
    <col min="6" max="6" width="8.85546875" bestFit="1" customWidth="1"/>
    <col min="7" max="7" width="11" bestFit="1" customWidth="1"/>
    <col min="8" max="8" width="25.5703125" bestFit="1" customWidth="1"/>
    <col min="9" max="9" width="11" bestFit="1" customWidth="1"/>
    <col min="10" max="10" width="12.42578125" bestFit="1" customWidth="1"/>
    <col min="11" max="11" width="11.85546875" bestFit="1" customWidth="1"/>
    <col min="12" max="12" width="12.28515625" bestFit="1" customWidth="1"/>
    <col min="13" max="14" width="13.42578125" bestFit="1" customWidth="1"/>
    <col min="15" max="15" width="12.140625" bestFit="1" customWidth="1"/>
  </cols>
  <sheetData>
    <row r="1" spans="1:18" x14ac:dyDescent="0.25">
      <c r="A1" s="18" t="s">
        <v>21</v>
      </c>
      <c r="B1" s="18"/>
      <c r="C1" s="18"/>
      <c r="D1" s="18" t="s">
        <v>80</v>
      </c>
      <c r="E1" s="18" t="s">
        <v>81</v>
      </c>
      <c r="F1" s="18" t="s">
        <v>82</v>
      </c>
      <c r="G1" s="18" t="s">
        <v>83</v>
      </c>
      <c r="H1" s="18" t="s">
        <v>84</v>
      </c>
      <c r="I1" s="18" t="s">
        <v>111</v>
      </c>
      <c r="J1" s="18" t="s">
        <v>112</v>
      </c>
      <c r="K1" s="18" t="s">
        <v>113</v>
      </c>
      <c r="L1" s="18" t="s">
        <v>114</v>
      </c>
      <c r="M1" s="18" t="s">
        <v>115</v>
      </c>
      <c r="N1" s="18" t="s">
        <v>116</v>
      </c>
      <c r="O1" s="18" t="s">
        <v>117</v>
      </c>
      <c r="Q1" s="19" t="s">
        <v>0</v>
      </c>
      <c r="R1" s="19" t="s">
        <v>1</v>
      </c>
    </row>
    <row r="2" spans="1:18" ht="30" outlineLevel="2" x14ac:dyDescent="0.25">
      <c r="A2" s="20" t="s">
        <v>23</v>
      </c>
      <c r="B2" s="3" t="s">
        <v>24</v>
      </c>
      <c r="C2">
        <v>4</v>
      </c>
      <c r="D2" s="20" t="s">
        <v>93</v>
      </c>
      <c r="E2" s="20" t="s">
        <v>118</v>
      </c>
      <c r="F2" s="20" t="s">
        <v>95</v>
      </c>
      <c r="G2" s="20" t="s">
        <v>119</v>
      </c>
      <c r="H2" s="20" t="s">
        <v>120</v>
      </c>
      <c r="I2" s="21">
        <v>6.6999999999999991E-4</v>
      </c>
      <c r="J2" s="21">
        <v>0.45631999999999995</v>
      </c>
      <c r="K2" s="21">
        <v>1.1624999999999999</v>
      </c>
      <c r="L2" s="21">
        <v>1.6649999999999998E-2</v>
      </c>
      <c r="M2" s="21">
        <v>0.13349999999999998</v>
      </c>
      <c r="N2" s="21">
        <v>0.13349999999999998</v>
      </c>
      <c r="O2" s="21">
        <v>0</v>
      </c>
      <c r="Q2">
        <f>J2*C2</f>
        <v>1.8252799999999998</v>
      </c>
      <c r="R2">
        <f>K2*C2</f>
        <v>4.6499999999999995</v>
      </c>
    </row>
    <row r="3" spans="1:18" ht="30" outlineLevel="2" x14ac:dyDescent="0.25">
      <c r="A3" s="20" t="s">
        <v>27</v>
      </c>
      <c r="B3" s="3" t="s">
        <v>28</v>
      </c>
      <c r="C3">
        <v>4</v>
      </c>
      <c r="D3" s="20" t="s">
        <v>93</v>
      </c>
      <c r="E3" s="20" t="s">
        <v>118</v>
      </c>
      <c r="F3" s="20" t="s">
        <v>95</v>
      </c>
      <c r="G3" s="20" t="s">
        <v>119</v>
      </c>
      <c r="H3" s="20" t="s">
        <v>120</v>
      </c>
      <c r="I3" s="21">
        <v>6.4999999999999997E-4</v>
      </c>
      <c r="J3" s="21">
        <v>0.43798999999999999</v>
      </c>
      <c r="K3" s="21">
        <v>1.1157999999999999</v>
      </c>
      <c r="L3" s="21">
        <v>1.5979999999999998E-2</v>
      </c>
      <c r="M3" s="21">
        <v>0.12812999999999999</v>
      </c>
      <c r="N3" s="21">
        <v>0.12812999999999999</v>
      </c>
      <c r="O3" s="21">
        <v>0</v>
      </c>
      <c r="Q3">
        <f t="shared" ref="Q3:Q67" si="0">J3*C3</f>
        <v>1.75196</v>
      </c>
      <c r="R3">
        <f t="shared" ref="R3:R67" si="1">K3*C3</f>
        <v>4.4631999999999996</v>
      </c>
    </row>
    <row r="4" spans="1:18" ht="30" outlineLevel="2" x14ac:dyDescent="0.25">
      <c r="A4" s="20" t="s">
        <v>31</v>
      </c>
      <c r="B4" s="3" t="s">
        <v>26</v>
      </c>
      <c r="C4">
        <v>6</v>
      </c>
      <c r="D4" s="20" t="s">
        <v>93</v>
      </c>
      <c r="E4" s="20" t="s">
        <v>118</v>
      </c>
      <c r="F4" s="20" t="s">
        <v>95</v>
      </c>
      <c r="G4" s="20" t="s">
        <v>119</v>
      </c>
      <c r="H4" s="20" t="s">
        <v>120</v>
      </c>
      <c r="I4" s="21">
        <v>6.3999999999999994E-4</v>
      </c>
      <c r="J4" s="21">
        <v>0.43530999999999997</v>
      </c>
      <c r="K4" s="21">
        <v>1.1089</v>
      </c>
      <c r="L4" s="21">
        <v>1.5879999999999998E-2</v>
      </c>
      <c r="M4" s="21">
        <v>0.12734999999999999</v>
      </c>
      <c r="N4" s="21">
        <v>0.12734999999999999</v>
      </c>
      <c r="O4" s="21">
        <v>0</v>
      </c>
      <c r="Q4">
        <f t="shared" si="0"/>
        <v>2.6118600000000001</v>
      </c>
      <c r="R4">
        <f t="shared" si="1"/>
        <v>6.6533999999999995</v>
      </c>
    </row>
    <row r="5" spans="1:18" ht="30" outlineLevel="2" x14ac:dyDescent="0.25">
      <c r="A5" s="20" t="s">
        <v>33</v>
      </c>
      <c r="B5" s="3" t="s">
        <v>34</v>
      </c>
      <c r="C5">
        <v>17</v>
      </c>
      <c r="D5" s="20" t="s">
        <v>93</v>
      </c>
      <c r="E5" s="20" t="s">
        <v>118</v>
      </c>
      <c r="F5" s="20" t="s">
        <v>95</v>
      </c>
      <c r="G5" s="20" t="s">
        <v>119</v>
      </c>
      <c r="H5" s="20" t="s">
        <v>120</v>
      </c>
      <c r="I5" s="21">
        <v>6.6999999999999991E-4</v>
      </c>
      <c r="J5" s="21">
        <v>0.45572999999999997</v>
      </c>
      <c r="K5" s="21">
        <v>1.1609999999999998</v>
      </c>
      <c r="L5" s="21">
        <v>1.6629999999999999E-2</v>
      </c>
      <c r="M5" s="21">
        <v>0.13330999999999998</v>
      </c>
      <c r="N5" s="21">
        <v>0.13330999999999998</v>
      </c>
      <c r="O5" s="21">
        <v>0</v>
      </c>
      <c r="Q5">
        <f t="shared" si="0"/>
        <v>7.7474099999999995</v>
      </c>
      <c r="R5">
        <f t="shared" si="1"/>
        <v>19.736999999999998</v>
      </c>
    </row>
    <row r="6" spans="1:18" ht="30" outlineLevel="2" x14ac:dyDescent="0.25">
      <c r="A6" s="20" t="s">
        <v>35</v>
      </c>
      <c r="B6" s="3" t="s">
        <v>28</v>
      </c>
      <c r="C6">
        <v>4</v>
      </c>
      <c r="D6" s="20" t="s">
        <v>93</v>
      </c>
      <c r="E6" s="20" t="s">
        <v>118</v>
      </c>
      <c r="F6" s="20" t="s">
        <v>95</v>
      </c>
      <c r="G6" s="20" t="s">
        <v>119</v>
      </c>
      <c r="H6" s="20" t="s">
        <v>120</v>
      </c>
      <c r="I6" s="21">
        <v>5.0999999999999993E-4</v>
      </c>
      <c r="J6" s="21">
        <v>0.34850999999999999</v>
      </c>
      <c r="K6" s="21">
        <v>0.88780999999999999</v>
      </c>
      <c r="L6" s="21">
        <v>1.2719999999999999E-2</v>
      </c>
      <c r="M6" s="21">
        <v>0.10195</v>
      </c>
      <c r="N6" s="21">
        <v>0.10195</v>
      </c>
      <c r="O6" s="21">
        <v>0</v>
      </c>
      <c r="Q6">
        <f t="shared" si="0"/>
        <v>1.3940399999999999</v>
      </c>
      <c r="R6">
        <f t="shared" si="1"/>
        <v>3.55124</v>
      </c>
    </row>
    <row r="7" spans="1:18" ht="30" outlineLevel="2" x14ac:dyDescent="0.25">
      <c r="A7" s="20" t="s">
        <v>36</v>
      </c>
      <c r="B7" s="3" t="s">
        <v>26</v>
      </c>
      <c r="C7">
        <v>4</v>
      </c>
      <c r="D7" s="20" t="s">
        <v>93</v>
      </c>
      <c r="E7" s="20" t="s">
        <v>118</v>
      </c>
      <c r="F7" s="20" t="s">
        <v>95</v>
      </c>
      <c r="G7" s="20" t="s">
        <v>119</v>
      </c>
      <c r="H7" s="20" t="s">
        <v>120</v>
      </c>
      <c r="I7" s="21">
        <v>5.0999999999999993E-4</v>
      </c>
      <c r="J7" s="21">
        <v>0.34637999999999997</v>
      </c>
      <c r="K7" s="21">
        <v>0.88236999999999999</v>
      </c>
      <c r="L7" s="21">
        <v>1.2639999999999998E-2</v>
      </c>
      <c r="M7" s="21">
        <v>0.10134</v>
      </c>
      <c r="N7" s="21">
        <v>0.10134</v>
      </c>
      <c r="O7" s="21">
        <v>0</v>
      </c>
      <c r="Q7">
        <f t="shared" si="0"/>
        <v>1.3855199999999999</v>
      </c>
      <c r="R7">
        <f t="shared" si="1"/>
        <v>3.52948</v>
      </c>
    </row>
    <row r="8" spans="1:18" ht="30" outlineLevel="2" x14ac:dyDescent="0.25">
      <c r="A8" s="20" t="s">
        <v>37</v>
      </c>
      <c r="B8" s="3" t="s">
        <v>38</v>
      </c>
      <c r="C8">
        <v>4</v>
      </c>
      <c r="D8" s="20" t="s">
        <v>93</v>
      </c>
      <c r="E8" s="20" t="s">
        <v>118</v>
      </c>
      <c r="F8" s="20" t="s">
        <v>95</v>
      </c>
      <c r="G8" s="20" t="s">
        <v>119</v>
      </c>
      <c r="H8" s="20" t="s">
        <v>120</v>
      </c>
      <c r="I8" s="21">
        <v>5.2999999999999998E-4</v>
      </c>
      <c r="J8" s="21">
        <v>0.36262</v>
      </c>
      <c r="K8" s="21">
        <v>0.92376999999999998</v>
      </c>
      <c r="L8" s="21">
        <v>1.3229999999999999E-2</v>
      </c>
      <c r="M8" s="21">
        <v>0.10607999999999999</v>
      </c>
      <c r="N8" s="21">
        <v>0.10607999999999999</v>
      </c>
      <c r="O8" s="21">
        <v>0</v>
      </c>
      <c r="Q8">
        <f t="shared" si="0"/>
        <v>1.45048</v>
      </c>
      <c r="R8">
        <f t="shared" si="1"/>
        <v>3.6950799999999999</v>
      </c>
    </row>
    <row r="9" spans="1:18" ht="30" outlineLevel="2" x14ac:dyDescent="0.25">
      <c r="A9" s="20" t="s">
        <v>39</v>
      </c>
      <c r="B9" s="3" t="s">
        <v>34</v>
      </c>
      <c r="C9">
        <v>16</v>
      </c>
      <c r="D9" s="20" t="s">
        <v>93</v>
      </c>
      <c r="E9" s="20" t="s">
        <v>118</v>
      </c>
      <c r="F9" s="20" t="s">
        <v>95</v>
      </c>
      <c r="G9" s="20" t="s">
        <v>119</v>
      </c>
      <c r="H9" s="20" t="s">
        <v>120</v>
      </c>
      <c r="I9" s="21">
        <v>5.4999999999999992E-4</v>
      </c>
      <c r="J9" s="21">
        <v>0.37427999999999995</v>
      </c>
      <c r="K9" s="21">
        <v>0.95345999999999997</v>
      </c>
      <c r="L9" s="21">
        <v>1.3659999999999999E-2</v>
      </c>
      <c r="M9" s="21">
        <v>0.10949999999999999</v>
      </c>
      <c r="N9" s="21">
        <v>0.10949999999999999</v>
      </c>
      <c r="O9" s="21">
        <v>0</v>
      </c>
      <c r="Q9">
        <f t="shared" si="0"/>
        <v>5.9884799999999991</v>
      </c>
      <c r="R9">
        <f t="shared" si="1"/>
        <v>15.25536</v>
      </c>
    </row>
    <row r="10" spans="1:18" ht="28.9" outlineLevel="2" x14ac:dyDescent="0.3">
      <c r="A10" s="20" t="s">
        <v>40</v>
      </c>
      <c r="B10" s="3" t="s">
        <v>28</v>
      </c>
      <c r="C10">
        <v>4</v>
      </c>
      <c r="D10" s="20" t="s">
        <v>93</v>
      </c>
      <c r="E10" s="20" t="s">
        <v>118</v>
      </c>
      <c r="F10" s="20" t="s">
        <v>95</v>
      </c>
      <c r="G10" s="20" t="s">
        <v>119</v>
      </c>
      <c r="H10" s="20" t="s">
        <v>120</v>
      </c>
      <c r="I10" s="21">
        <v>3.3E-4</v>
      </c>
      <c r="J10" s="21">
        <v>0.22135999999999997</v>
      </c>
      <c r="K10" s="21">
        <v>0.56387999999999994</v>
      </c>
      <c r="L10" s="21">
        <v>8.0799999999999986E-3</v>
      </c>
      <c r="M10" s="21">
        <v>6.4759999999999998E-2</v>
      </c>
      <c r="N10" s="21">
        <v>6.4759999999999998E-2</v>
      </c>
      <c r="O10" s="21">
        <v>0</v>
      </c>
      <c r="Q10">
        <f t="shared" si="0"/>
        <v>0.88543999999999989</v>
      </c>
      <c r="R10">
        <f t="shared" si="1"/>
        <v>2.2555199999999997</v>
      </c>
    </row>
    <row r="11" spans="1:18" ht="28.9" outlineLevel="2" x14ac:dyDescent="0.3">
      <c r="A11" s="20" t="s">
        <v>41</v>
      </c>
      <c r="B11" s="3" t="s">
        <v>26</v>
      </c>
      <c r="C11">
        <v>7</v>
      </c>
      <c r="D11" s="20" t="s">
        <v>93</v>
      </c>
      <c r="E11" s="20" t="s">
        <v>118</v>
      </c>
      <c r="F11" s="20" t="s">
        <v>95</v>
      </c>
      <c r="G11" s="20" t="s">
        <v>119</v>
      </c>
      <c r="H11" s="20" t="s">
        <v>120</v>
      </c>
      <c r="I11" s="21">
        <v>3.1999999999999997E-4</v>
      </c>
      <c r="J11" s="21">
        <v>0.21999999999999997</v>
      </c>
      <c r="K11" s="21">
        <v>0.56042999999999998</v>
      </c>
      <c r="L11" s="21">
        <v>8.0299999999999989E-3</v>
      </c>
      <c r="M11" s="21">
        <v>6.4359999999999987E-2</v>
      </c>
      <c r="N11" s="21">
        <v>6.4359999999999987E-2</v>
      </c>
      <c r="O11" s="21">
        <v>0</v>
      </c>
      <c r="Q11">
        <f t="shared" si="0"/>
        <v>1.5399999999999998</v>
      </c>
      <c r="R11">
        <f t="shared" si="1"/>
        <v>3.9230099999999997</v>
      </c>
    </row>
    <row r="12" spans="1:18" ht="28.9" outlineLevel="2" x14ac:dyDescent="0.3">
      <c r="A12" s="20" t="s">
        <v>42</v>
      </c>
      <c r="B12" s="3" t="s">
        <v>38</v>
      </c>
      <c r="C12">
        <v>4</v>
      </c>
      <c r="D12" s="20" t="s">
        <v>93</v>
      </c>
      <c r="E12" s="20" t="s">
        <v>118</v>
      </c>
      <c r="F12" s="20" t="s">
        <v>95</v>
      </c>
      <c r="G12" s="20" t="s">
        <v>119</v>
      </c>
      <c r="H12" s="20" t="s">
        <v>120</v>
      </c>
      <c r="I12" s="21">
        <v>3.3999999999999997E-4</v>
      </c>
      <c r="J12" s="21">
        <v>0.23030999999999999</v>
      </c>
      <c r="K12" s="21">
        <v>0.58671999999999991</v>
      </c>
      <c r="L12" s="21">
        <v>8.3999999999999995E-3</v>
      </c>
      <c r="M12" s="21">
        <v>6.7389999999999992E-2</v>
      </c>
      <c r="N12" s="21">
        <v>6.7389999999999992E-2</v>
      </c>
      <c r="O12" s="21">
        <v>0</v>
      </c>
      <c r="Q12">
        <f t="shared" si="0"/>
        <v>0.92123999999999995</v>
      </c>
      <c r="R12">
        <f t="shared" si="1"/>
        <v>2.3468799999999996</v>
      </c>
    </row>
    <row r="13" spans="1:18" ht="28.9" outlineLevel="2" x14ac:dyDescent="0.3">
      <c r="A13" s="20" t="s">
        <v>43</v>
      </c>
      <c r="B13" s="3" t="s">
        <v>34</v>
      </c>
      <c r="C13">
        <v>16</v>
      </c>
      <c r="D13" s="20" t="s">
        <v>93</v>
      </c>
      <c r="E13" s="20" t="s">
        <v>118</v>
      </c>
      <c r="F13" s="20" t="s">
        <v>95</v>
      </c>
      <c r="G13" s="20" t="s">
        <v>119</v>
      </c>
      <c r="H13" s="20" t="s">
        <v>120</v>
      </c>
      <c r="I13" s="21">
        <v>3.5E-4</v>
      </c>
      <c r="J13" s="21">
        <v>0.23771999999999999</v>
      </c>
      <c r="K13" s="21">
        <v>0.6055799999999999</v>
      </c>
      <c r="L13" s="21">
        <v>8.6699999999999989E-3</v>
      </c>
      <c r="M13" s="21">
        <v>6.9549999999999987E-2</v>
      </c>
      <c r="N13" s="21">
        <v>6.9549999999999987E-2</v>
      </c>
      <c r="O13" s="21">
        <v>0</v>
      </c>
      <c r="Q13">
        <f t="shared" si="0"/>
        <v>3.8035199999999998</v>
      </c>
      <c r="R13">
        <f t="shared" si="1"/>
        <v>9.6892799999999983</v>
      </c>
    </row>
    <row r="14" spans="1:18" ht="28.9" outlineLevel="2" x14ac:dyDescent="0.3">
      <c r="A14" s="20" t="s">
        <v>44</v>
      </c>
      <c r="B14" s="3" t="s">
        <v>34</v>
      </c>
      <c r="C14">
        <v>17</v>
      </c>
      <c r="D14" s="20" t="s">
        <v>93</v>
      </c>
      <c r="E14" s="20" t="s">
        <v>118</v>
      </c>
      <c r="F14" s="20" t="s">
        <v>95</v>
      </c>
      <c r="G14" s="20" t="s">
        <v>119</v>
      </c>
      <c r="H14" s="20" t="s">
        <v>120</v>
      </c>
      <c r="I14" s="21">
        <v>6.6E-4</v>
      </c>
      <c r="J14" s="21">
        <v>0.45014999999999999</v>
      </c>
      <c r="K14" s="21">
        <v>1.1466999999999998</v>
      </c>
      <c r="L14" s="21">
        <v>1.6429999999999997E-2</v>
      </c>
      <c r="M14" s="21">
        <v>0.13167999999999999</v>
      </c>
      <c r="N14" s="21">
        <v>0.13167999999999999</v>
      </c>
      <c r="O14" s="21">
        <v>0</v>
      </c>
      <c r="Q14">
        <f t="shared" si="0"/>
        <v>7.6525499999999997</v>
      </c>
      <c r="R14">
        <f t="shared" si="1"/>
        <v>19.493899999999996</v>
      </c>
    </row>
    <row r="15" spans="1:18" ht="30" outlineLevel="2" x14ac:dyDescent="0.25">
      <c r="A15" s="20" t="s">
        <v>45</v>
      </c>
      <c r="B15" s="3" t="s">
        <v>28</v>
      </c>
      <c r="C15">
        <v>4</v>
      </c>
      <c r="D15" s="20" t="s">
        <v>93</v>
      </c>
      <c r="E15" s="20" t="s">
        <v>118</v>
      </c>
      <c r="F15" s="20" t="s">
        <v>95</v>
      </c>
      <c r="G15" s="20" t="s">
        <v>119</v>
      </c>
      <c r="H15" s="20" t="s">
        <v>120</v>
      </c>
      <c r="I15" s="21">
        <v>6.2E-4</v>
      </c>
      <c r="J15" s="21">
        <v>0.41915999999999998</v>
      </c>
      <c r="K15" s="21">
        <v>1.0677999999999999</v>
      </c>
      <c r="L15" s="21">
        <v>1.529E-2</v>
      </c>
      <c r="M15" s="21">
        <v>0.12261</v>
      </c>
      <c r="N15" s="21">
        <v>0.12261</v>
      </c>
      <c r="O15" s="21">
        <v>0</v>
      </c>
      <c r="Q15">
        <f t="shared" si="0"/>
        <v>1.6766399999999999</v>
      </c>
      <c r="R15">
        <f t="shared" si="1"/>
        <v>4.2711999999999994</v>
      </c>
    </row>
    <row r="16" spans="1:18" ht="30" outlineLevel="2" x14ac:dyDescent="0.25">
      <c r="A16" s="20" t="s">
        <v>46</v>
      </c>
      <c r="B16" s="3" t="s">
        <v>26</v>
      </c>
      <c r="C16">
        <v>4</v>
      </c>
      <c r="D16" s="20" t="s">
        <v>93</v>
      </c>
      <c r="E16" s="20" t="s">
        <v>118</v>
      </c>
      <c r="F16" s="20" t="s">
        <v>95</v>
      </c>
      <c r="G16" s="20" t="s">
        <v>119</v>
      </c>
      <c r="H16" s="20" t="s">
        <v>120</v>
      </c>
      <c r="I16" s="21">
        <v>6.0999999999999997E-4</v>
      </c>
      <c r="J16" s="21">
        <v>0.41658999999999996</v>
      </c>
      <c r="K16" s="21">
        <v>1.0611999999999999</v>
      </c>
      <c r="L16" s="21">
        <v>1.52E-2</v>
      </c>
      <c r="M16" s="21">
        <v>0.12186</v>
      </c>
      <c r="N16" s="21">
        <v>0.12186</v>
      </c>
      <c r="O16" s="21">
        <v>0</v>
      </c>
      <c r="Q16">
        <f t="shared" si="0"/>
        <v>1.6663599999999998</v>
      </c>
      <c r="R16">
        <f t="shared" si="1"/>
        <v>4.2447999999999997</v>
      </c>
    </row>
    <row r="17" spans="1:18" ht="30" outlineLevel="2" x14ac:dyDescent="0.25">
      <c r="A17" s="20" t="s">
        <v>47</v>
      </c>
      <c r="B17" s="3" t="s">
        <v>38</v>
      </c>
      <c r="C17">
        <v>5</v>
      </c>
      <c r="D17" s="20" t="s">
        <v>93</v>
      </c>
      <c r="E17" s="20" t="s">
        <v>118</v>
      </c>
      <c r="F17" s="20" t="s">
        <v>95</v>
      </c>
      <c r="G17" s="20" t="s">
        <v>119</v>
      </c>
      <c r="H17" s="20" t="s">
        <v>120</v>
      </c>
      <c r="I17" s="21">
        <v>6.3999999999999994E-4</v>
      </c>
      <c r="J17" s="21">
        <v>0.43703999999999998</v>
      </c>
      <c r="K17" s="21">
        <v>1.1133</v>
      </c>
      <c r="L17" s="21">
        <v>1.5949999999999999E-2</v>
      </c>
      <c r="M17" s="21">
        <v>0.12784999999999999</v>
      </c>
      <c r="N17" s="21">
        <v>0.12784999999999999</v>
      </c>
      <c r="O17" s="21">
        <v>0</v>
      </c>
      <c r="Q17">
        <f t="shared" si="0"/>
        <v>2.1852</v>
      </c>
      <c r="R17">
        <f t="shared" si="1"/>
        <v>5.5664999999999996</v>
      </c>
    </row>
    <row r="18" spans="1:18" ht="30" outlineLevel="2" x14ac:dyDescent="0.25">
      <c r="A18" s="20" t="s">
        <v>48</v>
      </c>
      <c r="B18" s="3" t="s">
        <v>28</v>
      </c>
      <c r="C18">
        <v>4</v>
      </c>
      <c r="D18" s="20" t="s">
        <v>93</v>
      </c>
      <c r="E18" s="20" t="s">
        <v>118</v>
      </c>
      <c r="F18" s="20" t="s">
        <v>95</v>
      </c>
      <c r="G18" s="20" t="s">
        <v>119</v>
      </c>
      <c r="H18" s="20" t="s">
        <v>120</v>
      </c>
      <c r="I18" s="21">
        <v>4.6999999999999999E-4</v>
      </c>
      <c r="J18" s="21">
        <v>0.31988</v>
      </c>
      <c r="K18" s="21">
        <v>0.81486999999999998</v>
      </c>
      <c r="L18" s="21">
        <v>1.167E-2</v>
      </c>
      <c r="M18" s="21">
        <v>9.3579999999999997E-2</v>
      </c>
      <c r="N18" s="21">
        <v>9.3579999999999997E-2</v>
      </c>
      <c r="O18" s="21">
        <v>0</v>
      </c>
      <c r="Q18">
        <f t="shared" si="0"/>
        <v>1.27952</v>
      </c>
      <c r="R18">
        <f t="shared" si="1"/>
        <v>3.2594799999999999</v>
      </c>
    </row>
    <row r="19" spans="1:18" ht="30" outlineLevel="2" x14ac:dyDescent="0.25">
      <c r="A19" s="20" t="s">
        <v>49</v>
      </c>
      <c r="B19" s="3" t="s">
        <v>26</v>
      </c>
      <c r="C19">
        <v>6</v>
      </c>
      <c r="D19" s="20" t="s">
        <v>93</v>
      </c>
      <c r="E19" s="20" t="s">
        <v>118</v>
      </c>
      <c r="F19" s="20" t="s">
        <v>95</v>
      </c>
      <c r="G19" s="20" t="s">
        <v>119</v>
      </c>
      <c r="H19" s="20" t="s">
        <v>120</v>
      </c>
      <c r="I19" s="21">
        <v>4.6999999999999999E-4</v>
      </c>
      <c r="J19" s="21">
        <v>0.31828999999999996</v>
      </c>
      <c r="K19" s="21">
        <v>0.81082999999999994</v>
      </c>
      <c r="L19" s="21">
        <v>1.1609999999999999E-2</v>
      </c>
      <c r="M19" s="21">
        <v>9.3109999999999998E-2</v>
      </c>
      <c r="N19" s="21">
        <v>9.3109999999999998E-2</v>
      </c>
      <c r="O19" s="21">
        <v>0</v>
      </c>
      <c r="Q19">
        <f t="shared" si="0"/>
        <v>1.9097399999999998</v>
      </c>
      <c r="R19">
        <f t="shared" si="1"/>
        <v>4.8649799999999992</v>
      </c>
    </row>
    <row r="20" spans="1:18" ht="30" outlineLevel="2" x14ac:dyDescent="0.25">
      <c r="A20" s="20" t="s">
        <v>50</v>
      </c>
      <c r="B20" s="3" t="s">
        <v>38</v>
      </c>
      <c r="C20">
        <v>3</v>
      </c>
      <c r="D20" s="20" t="s">
        <v>93</v>
      </c>
      <c r="E20" s="20" t="s">
        <v>118</v>
      </c>
      <c r="F20" s="20" t="s">
        <v>95</v>
      </c>
      <c r="G20" s="20" t="s">
        <v>119</v>
      </c>
      <c r="H20" s="20" t="s">
        <v>120</v>
      </c>
      <c r="I20" s="21">
        <v>4.8999999999999998E-4</v>
      </c>
      <c r="J20" s="21">
        <v>0.33391999999999999</v>
      </c>
      <c r="K20" s="21">
        <v>0.85063999999999995</v>
      </c>
      <c r="L20" s="21">
        <v>1.218E-2</v>
      </c>
      <c r="M20" s="21">
        <v>9.7689999999999999E-2</v>
      </c>
      <c r="N20" s="21">
        <v>9.7689999999999999E-2</v>
      </c>
      <c r="O20" s="21">
        <v>0</v>
      </c>
      <c r="Q20">
        <f t="shared" si="0"/>
        <v>1.00176</v>
      </c>
      <c r="R20">
        <f t="shared" si="1"/>
        <v>2.55192</v>
      </c>
    </row>
    <row r="21" spans="1:18" ht="30" outlineLevel="2" x14ac:dyDescent="0.25">
      <c r="A21" s="20" t="s">
        <v>51</v>
      </c>
      <c r="B21" s="3" t="s">
        <v>34</v>
      </c>
      <c r="C21">
        <v>18</v>
      </c>
      <c r="D21" s="20" t="s">
        <v>93</v>
      </c>
      <c r="E21" s="20" t="s">
        <v>118</v>
      </c>
      <c r="F21" s="20" t="s">
        <v>95</v>
      </c>
      <c r="G21" s="20" t="s">
        <v>119</v>
      </c>
      <c r="H21" s="20" t="s">
        <v>120</v>
      </c>
      <c r="I21" s="21">
        <v>5.0999999999999993E-4</v>
      </c>
      <c r="J21" s="21">
        <v>0.34436999999999995</v>
      </c>
      <c r="K21" s="21">
        <v>0.87724999999999997</v>
      </c>
      <c r="L21" s="21">
        <v>1.257E-2</v>
      </c>
      <c r="M21" s="21">
        <v>0.10074</v>
      </c>
      <c r="N21" s="21">
        <v>0.10074</v>
      </c>
      <c r="O21" s="21">
        <v>0</v>
      </c>
      <c r="Q21">
        <f t="shared" si="0"/>
        <v>6.1986599999999994</v>
      </c>
      <c r="R21">
        <f t="shared" si="1"/>
        <v>15.7905</v>
      </c>
    </row>
    <row r="22" spans="1:18" ht="30" outlineLevel="2" x14ac:dyDescent="0.25">
      <c r="A22" s="20" t="s">
        <v>52</v>
      </c>
      <c r="B22" s="3" t="s">
        <v>38</v>
      </c>
      <c r="C22">
        <v>4</v>
      </c>
      <c r="D22" s="20" t="s">
        <v>93</v>
      </c>
      <c r="E22" s="20" t="s">
        <v>118</v>
      </c>
      <c r="F22" s="20" t="s">
        <v>95</v>
      </c>
      <c r="G22" s="20" t="s">
        <v>119</v>
      </c>
      <c r="H22" s="20" t="s">
        <v>120</v>
      </c>
      <c r="I22" s="21">
        <v>5.9999999999999995E-4</v>
      </c>
      <c r="J22" s="21">
        <v>0.40758</v>
      </c>
      <c r="K22" s="21">
        <v>1.0382999999999998</v>
      </c>
      <c r="L22" s="21">
        <v>1.487E-2</v>
      </c>
      <c r="M22" s="21">
        <v>0.11924</v>
      </c>
      <c r="N22" s="21">
        <v>0.11924</v>
      </c>
      <c r="O22" s="21">
        <v>0</v>
      </c>
      <c r="Q22">
        <f t="shared" si="0"/>
        <v>1.63032</v>
      </c>
      <c r="R22">
        <f t="shared" si="1"/>
        <v>4.1531999999999991</v>
      </c>
    </row>
    <row r="23" spans="1:18" ht="30" outlineLevel="2" x14ac:dyDescent="0.25">
      <c r="A23" s="20" t="s">
        <v>53</v>
      </c>
      <c r="B23" s="3" t="s">
        <v>34</v>
      </c>
      <c r="C23">
        <v>16</v>
      </c>
      <c r="D23" s="20" t="s">
        <v>93</v>
      </c>
      <c r="E23" s="20" t="s">
        <v>118</v>
      </c>
      <c r="F23" s="20" t="s">
        <v>95</v>
      </c>
      <c r="G23" s="20" t="s">
        <v>119</v>
      </c>
      <c r="H23" s="20" t="s">
        <v>120</v>
      </c>
      <c r="I23" s="21">
        <v>6.2E-4</v>
      </c>
      <c r="J23" s="21">
        <v>0.42031999999999997</v>
      </c>
      <c r="K23" s="21">
        <v>1.0708</v>
      </c>
      <c r="L23" s="21">
        <v>1.5339999999999999E-2</v>
      </c>
      <c r="M23" s="21">
        <v>0.12297</v>
      </c>
      <c r="N23" s="21">
        <v>0.12297</v>
      </c>
      <c r="O23" s="21">
        <v>0</v>
      </c>
      <c r="Q23">
        <f t="shared" si="0"/>
        <v>6.7251199999999995</v>
      </c>
      <c r="R23">
        <f t="shared" si="1"/>
        <v>17.1328</v>
      </c>
    </row>
    <row r="24" spans="1:18" ht="30" outlineLevel="2" x14ac:dyDescent="0.25">
      <c r="A24" s="20" t="s">
        <v>54</v>
      </c>
      <c r="B24" s="3" t="s">
        <v>28</v>
      </c>
      <c r="C24">
        <v>5</v>
      </c>
      <c r="D24" s="20" t="s">
        <v>93</v>
      </c>
      <c r="E24" s="20" t="s">
        <v>118</v>
      </c>
      <c r="F24" s="20" t="s">
        <v>95</v>
      </c>
      <c r="G24" s="20" t="s">
        <v>119</v>
      </c>
      <c r="H24" s="20" t="s">
        <v>120</v>
      </c>
      <c r="I24" s="21">
        <v>5.7999999999999989E-4</v>
      </c>
      <c r="J24" s="21">
        <v>0.39043</v>
      </c>
      <c r="K24" s="21">
        <v>0.99461999999999995</v>
      </c>
      <c r="L24" s="21">
        <v>1.4249999999999999E-2</v>
      </c>
      <c r="M24" s="21">
        <v>0.11421999999999999</v>
      </c>
      <c r="N24" s="21">
        <v>0.11421999999999999</v>
      </c>
      <c r="O24" s="21">
        <v>0</v>
      </c>
      <c r="Q24">
        <f t="shared" si="0"/>
        <v>1.9521500000000001</v>
      </c>
      <c r="R24">
        <f t="shared" si="1"/>
        <v>4.9730999999999996</v>
      </c>
    </row>
    <row r="25" spans="1:18" ht="30" outlineLevel="2" x14ac:dyDescent="0.25">
      <c r="A25" s="20" t="s">
        <v>55</v>
      </c>
      <c r="B25" s="3" t="s">
        <v>26</v>
      </c>
      <c r="C25">
        <v>5</v>
      </c>
      <c r="D25" s="20" t="s">
        <v>93</v>
      </c>
      <c r="E25" s="20" t="s">
        <v>118</v>
      </c>
      <c r="F25" s="20" t="s">
        <v>95</v>
      </c>
      <c r="G25" s="20" t="s">
        <v>119</v>
      </c>
      <c r="H25" s="20" t="s">
        <v>120</v>
      </c>
      <c r="I25" s="21">
        <v>5.6999999999999998E-4</v>
      </c>
      <c r="J25" s="21">
        <v>0.38849999999999996</v>
      </c>
      <c r="K25" s="21">
        <v>0.98968999999999996</v>
      </c>
      <c r="L25" s="21">
        <v>1.418E-2</v>
      </c>
      <c r="M25" s="21">
        <v>0.11366</v>
      </c>
      <c r="N25" s="21">
        <v>0.11366</v>
      </c>
      <c r="O25" s="21">
        <v>0</v>
      </c>
      <c r="Q25">
        <f t="shared" si="0"/>
        <v>1.9424999999999999</v>
      </c>
      <c r="R25">
        <f t="shared" si="1"/>
        <v>4.9484499999999993</v>
      </c>
    </row>
    <row r="26" spans="1:18" ht="30" outlineLevel="2" x14ac:dyDescent="0.25">
      <c r="A26" s="20" t="s">
        <v>56</v>
      </c>
      <c r="B26" s="3" t="s">
        <v>34</v>
      </c>
      <c r="C26">
        <v>16</v>
      </c>
      <c r="D26" s="20" t="s">
        <v>93</v>
      </c>
      <c r="E26" s="20" t="s">
        <v>118</v>
      </c>
      <c r="F26" s="20" t="s">
        <v>95</v>
      </c>
      <c r="G26" s="20" t="s">
        <v>119</v>
      </c>
      <c r="H26" s="20" t="s">
        <v>120</v>
      </c>
      <c r="I26" s="21">
        <v>7.3999999999999999E-4</v>
      </c>
      <c r="J26" s="21">
        <v>0.50160999999999989</v>
      </c>
      <c r="K26" s="21">
        <v>1.2777999999999998</v>
      </c>
      <c r="L26" s="21">
        <v>1.8299999999999997E-2</v>
      </c>
      <c r="M26" s="21">
        <v>0.14674999999999999</v>
      </c>
      <c r="N26" s="21">
        <v>0.14674999999999999</v>
      </c>
      <c r="O26" s="21">
        <v>0</v>
      </c>
      <c r="Q26">
        <f t="shared" si="0"/>
        <v>8.0257599999999982</v>
      </c>
      <c r="R26">
        <f t="shared" si="1"/>
        <v>20.444799999999997</v>
      </c>
    </row>
    <row r="27" spans="1:18" ht="30" outlineLevel="2" x14ac:dyDescent="0.25">
      <c r="A27" s="20" t="s">
        <v>57</v>
      </c>
      <c r="B27" s="3" t="s">
        <v>28</v>
      </c>
      <c r="C27">
        <v>4</v>
      </c>
      <c r="D27" s="20" t="s">
        <v>93</v>
      </c>
      <c r="E27" s="20" t="s">
        <v>118</v>
      </c>
      <c r="F27" s="20" t="s">
        <v>95</v>
      </c>
      <c r="G27" s="20" t="s">
        <v>119</v>
      </c>
      <c r="H27" s="20" t="s">
        <v>120</v>
      </c>
      <c r="I27" s="21">
        <v>6.8999999999999997E-4</v>
      </c>
      <c r="J27" s="21">
        <v>0.46569999999999995</v>
      </c>
      <c r="K27" s="21">
        <v>1.1863999999999999</v>
      </c>
      <c r="L27" s="21">
        <v>1.6989999999999998E-2</v>
      </c>
      <c r="M27" s="21">
        <v>0.13624</v>
      </c>
      <c r="N27" s="21">
        <v>0.13624</v>
      </c>
      <c r="O27" s="21">
        <v>0</v>
      </c>
      <c r="Q27">
        <f t="shared" si="0"/>
        <v>1.8627999999999998</v>
      </c>
      <c r="R27">
        <f t="shared" si="1"/>
        <v>4.7455999999999996</v>
      </c>
    </row>
    <row r="28" spans="1:18" ht="30" outlineLevel="2" x14ac:dyDescent="0.25">
      <c r="A28" s="20" t="s">
        <v>58</v>
      </c>
      <c r="B28" s="3" t="s">
        <v>26</v>
      </c>
      <c r="C28">
        <v>6</v>
      </c>
      <c r="D28" s="20" t="s">
        <v>93</v>
      </c>
      <c r="E28" s="20" t="s">
        <v>118</v>
      </c>
      <c r="F28" s="20" t="s">
        <v>95</v>
      </c>
      <c r="G28" s="20" t="s">
        <v>119</v>
      </c>
      <c r="H28" s="20" t="s">
        <v>120</v>
      </c>
      <c r="I28" s="21">
        <v>6.7999999999999994E-4</v>
      </c>
      <c r="J28" s="21">
        <v>0.46338999999999997</v>
      </c>
      <c r="K28" s="21">
        <v>1.1804999999999999</v>
      </c>
      <c r="L28" s="21">
        <v>1.6909999999999998E-2</v>
      </c>
      <c r="M28" s="21">
        <v>0.13557</v>
      </c>
      <c r="N28" s="21">
        <v>0.13557</v>
      </c>
      <c r="O28" s="21">
        <v>0</v>
      </c>
      <c r="Q28">
        <f t="shared" si="0"/>
        <v>2.7803399999999998</v>
      </c>
      <c r="R28">
        <f t="shared" si="1"/>
        <v>7.0829999999999993</v>
      </c>
    </row>
    <row r="29" spans="1:18" ht="30" outlineLevel="2" x14ac:dyDescent="0.25">
      <c r="A29" s="20" t="s">
        <v>59</v>
      </c>
      <c r="B29" s="3" t="s">
        <v>38</v>
      </c>
      <c r="C29">
        <v>5</v>
      </c>
      <c r="D29" s="20" t="s">
        <v>93</v>
      </c>
      <c r="E29" s="20" t="s">
        <v>118</v>
      </c>
      <c r="F29" s="20" t="s">
        <v>95</v>
      </c>
      <c r="G29" s="20" t="s">
        <v>119</v>
      </c>
      <c r="H29" s="20" t="s">
        <v>120</v>
      </c>
      <c r="I29" s="21">
        <v>7.1999999999999994E-4</v>
      </c>
      <c r="J29" s="21">
        <v>0.48614999999999997</v>
      </c>
      <c r="K29" s="21">
        <v>1.2383999999999999</v>
      </c>
      <c r="L29" s="21">
        <v>1.7739999999999999E-2</v>
      </c>
      <c r="M29" s="21">
        <v>0.14220999999999998</v>
      </c>
      <c r="N29" s="21">
        <v>0.14220999999999998</v>
      </c>
      <c r="O29" s="21">
        <v>0</v>
      </c>
      <c r="Q29">
        <f t="shared" si="0"/>
        <v>2.4307499999999997</v>
      </c>
      <c r="R29">
        <f t="shared" si="1"/>
        <v>6.1920000000000002</v>
      </c>
    </row>
    <row r="30" spans="1:18" ht="30" outlineLevel="2" x14ac:dyDescent="0.25">
      <c r="A30" s="20" t="s">
        <v>60</v>
      </c>
      <c r="B30" s="3" t="s">
        <v>28</v>
      </c>
      <c r="C30">
        <v>5</v>
      </c>
      <c r="D30" s="20" t="s">
        <v>93</v>
      </c>
      <c r="E30" s="20" t="s">
        <v>118</v>
      </c>
      <c r="F30" s="20" t="s">
        <v>95</v>
      </c>
      <c r="G30" s="20" t="s">
        <v>119</v>
      </c>
      <c r="H30" s="20" t="s">
        <v>120</v>
      </c>
      <c r="I30" s="21">
        <v>7.5999999999999993E-4</v>
      </c>
      <c r="J30" s="21">
        <v>0.51273999999999997</v>
      </c>
      <c r="K30" s="21">
        <v>1.3061999999999998</v>
      </c>
      <c r="L30" s="21">
        <v>1.8709999999999997E-2</v>
      </c>
      <c r="M30" s="21">
        <v>0.15000999999999998</v>
      </c>
      <c r="N30" s="21">
        <v>0.15000999999999998</v>
      </c>
      <c r="O30" s="21">
        <v>0</v>
      </c>
      <c r="Q30">
        <f t="shared" si="0"/>
        <v>2.5636999999999999</v>
      </c>
      <c r="R30">
        <f t="shared" si="1"/>
        <v>6.5309999999999988</v>
      </c>
    </row>
    <row r="31" spans="1:18" ht="30" outlineLevel="2" x14ac:dyDescent="0.25">
      <c r="A31" s="20" t="s">
        <v>61</v>
      </c>
      <c r="B31" s="3" t="s">
        <v>26</v>
      </c>
      <c r="C31">
        <v>4</v>
      </c>
      <c r="D31" s="20" t="s">
        <v>93</v>
      </c>
      <c r="E31" s="20" t="s">
        <v>118</v>
      </c>
      <c r="F31" s="20" t="s">
        <v>95</v>
      </c>
      <c r="G31" s="20" t="s">
        <v>119</v>
      </c>
      <c r="H31" s="20" t="s">
        <v>120</v>
      </c>
      <c r="I31" s="21">
        <v>7.4999999999999991E-4</v>
      </c>
      <c r="J31" s="21">
        <v>0.51019999999999999</v>
      </c>
      <c r="K31" s="21">
        <v>1.2996999999999999</v>
      </c>
      <c r="L31" s="21">
        <v>1.8619999999999998E-2</v>
      </c>
      <c r="M31" s="21">
        <v>0.14924999999999999</v>
      </c>
      <c r="N31" s="21">
        <v>0.14924999999999999</v>
      </c>
      <c r="O31" s="21">
        <v>0</v>
      </c>
      <c r="Q31">
        <f t="shared" si="0"/>
        <v>2.0407999999999999</v>
      </c>
      <c r="R31">
        <f t="shared" si="1"/>
        <v>5.1987999999999994</v>
      </c>
    </row>
    <row r="32" spans="1:18" ht="30" outlineLevel="2" x14ac:dyDescent="0.25">
      <c r="A32" s="20" t="s">
        <v>62</v>
      </c>
      <c r="B32" s="3" t="s">
        <v>38</v>
      </c>
      <c r="C32">
        <v>4</v>
      </c>
      <c r="D32" s="20" t="s">
        <v>93</v>
      </c>
      <c r="E32" s="20" t="s">
        <v>118</v>
      </c>
      <c r="F32" s="20" t="s">
        <v>95</v>
      </c>
      <c r="G32" s="20" t="s">
        <v>119</v>
      </c>
      <c r="H32" s="20" t="s">
        <v>120</v>
      </c>
      <c r="I32" s="21">
        <v>7.899999999999999E-4</v>
      </c>
      <c r="J32" s="21">
        <v>0.53525999999999996</v>
      </c>
      <c r="K32" s="21">
        <v>1.3634999999999999</v>
      </c>
      <c r="L32" s="21">
        <v>1.9529999999999999E-2</v>
      </c>
      <c r="M32" s="21">
        <v>0.15658999999999998</v>
      </c>
      <c r="N32" s="21">
        <v>0.15658999999999998</v>
      </c>
      <c r="O32" s="21">
        <v>0</v>
      </c>
      <c r="Q32">
        <f t="shared" si="0"/>
        <v>2.1410399999999998</v>
      </c>
      <c r="R32">
        <f t="shared" si="1"/>
        <v>5.4539999999999997</v>
      </c>
    </row>
    <row r="33" spans="1:18" ht="30" outlineLevel="2" x14ac:dyDescent="0.25">
      <c r="A33" s="20" t="s">
        <v>63</v>
      </c>
      <c r="B33" s="3" t="s">
        <v>34</v>
      </c>
      <c r="C33">
        <v>18</v>
      </c>
      <c r="D33" s="20" t="s">
        <v>93</v>
      </c>
      <c r="E33" s="20" t="s">
        <v>118</v>
      </c>
      <c r="F33" s="20" t="s">
        <v>95</v>
      </c>
      <c r="G33" s="20" t="s">
        <v>119</v>
      </c>
      <c r="H33" s="20" t="s">
        <v>120</v>
      </c>
      <c r="I33" s="21">
        <v>8.0999999999999996E-4</v>
      </c>
      <c r="J33" s="21">
        <v>0.55198999999999998</v>
      </c>
      <c r="K33" s="21">
        <v>1.4061999999999999</v>
      </c>
      <c r="L33" s="21">
        <v>2.0139999999999998E-2</v>
      </c>
      <c r="M33" s="21">
        <v>0.16148999999999999</v>
      </c>
      <c r="N33" s="21">
        <v>0.16148999999999999</v>
      </c>
      <c r="O33" s="21">
        <v>0</v>
      </c>
      <c r="Q33">
        <f t="shared" si="0"/>
        <v>9.9358199999999997</v>
      </c>
      <c r="R33">
        <f t="shared" si="1"/>
        <v>25.311599999999999</v>
      </c>
    </row>
    <row r="34" spans="1:18" ht="30" outlineLevel="2" x14ac:dyDescent="0.25">
      <c r="A34" s="20" t="s">
        <v>64</v>
      </c>
      <c r="B34" s="3" t="s">
        <v>28</v>
      </c>
      <c r="C34">
        <v>4</v>
      </c>
      <c r="D34" s="20" t="s">
        <v>93</v>
      </c>
      <c r="E34" s="20" t="s">
        <v>118</v>
      </c>
      <c r="F34" s="20" t="s">
        <v>95</v>
      </c>
      <c r="G34" s="20" t="s">
        <v>119</v>
      </c>
      <c r="H34" s="20" t="s">
        <v>120</v>
      </c>
      <c r="I34" s="21">
        <v>6.9999999999999999E-4</v>
      </c>
      <c r="J34" s="21">
        <v>0.47510999999999998</v>
      </c>
      <c r="K34" s="21">
        <v>1.2102999999999999</v>
      </c>
      <c r="L34" s="21">
        <v>1.7339999999999998E-2</v>
      </c>
      <c r="M34" s="21">
        <v>0.13898999999999997</v>
      </c>
      <c r="N34" s="21">
        <v>0.13898999999999997</v>
      </c>
      <c r="O34" s="21">
        <v>0</v>
      </c>
      <c r="Q34">
        <f t="shared" si="0"/>
        <v>1.9004399999999999</v>
      </c>
      <c r="R34">
        <f t="shared" si="1"/>
        <v>4.8411999999999997</v>
      </c>
    </row>
    <row r="35" spans="1:18" ht="30" outlineLevel="2" x14ac:dyDescent="0.25">
      <c r="A35" s="20" t="s">
        <v>65</v>
      </c>
      <c r="B35" s="3" t="s">
        <v>26</v>
      </c>
      <c r="C35">
        <v>7</v>
      </c>
      <c r="D35" s="20" t="s">
        <v>93</v>
      </c>
      <c r="E35" s="20" t="s">
        <v>118</v>
      </c>
      <c r="F35" s="20" t="s">
        <v>95</v>
      </c>
      <c r="G35" s="20" t="s">
        <v>119</v>
      </c>
      <c r="H35" s="20" t="s">
        <v>120</v>
      </c>
      <c r="I35" s="21">
        <v>6.9999999999999999E-4</v>
      </c>
      <c r="J35" s="21">
        <v>0.47275999999999996</v>
      </c>
      <c r="K35" s="21">
        <v>1.2042999999999999</v>
      </c>
      <c r="L35" s="21">
        <v>1.7249999999999998E-2</v>
      </c>
      <c r="M35" s="21">
        <v>0.13829999999999998</v>
      </c>
      <c r="N35" s="21">
        <v>0.13829999999999998</v>
      </c>
      <c r="O35" s="21">
        <v>0</v>
      </c>
      <c r="Q35">
        <f t="shared" si="0"/>
        <v>3.3093199999999996</v>
      </c>
      <c r="R35">
        <f t="shared" si="1"/>
        <v>8.4300999999999995</v>
      </c>
    </row>
    <row r="36" spans="1:18" ht="30" outlineLevel="2" x14ac:dyDescent="0.25">
      <c r="A36" s="20" t="s">
        <v>66</v>
      </c>
      <c r="B36" s="3" t="s">
        <v>38</v>
      </c>
      <c r="C36">
        <v>4</v>
      </c>
      <c r="D36" s="20" t="s">
        <v>93</v>
      </c>
      <c r="E36" s="20" t="s">
        <v>118</v>
      </c>
      <c r="F36" s="20" t="s">
        <v>95</v>
      </c>
      <c r="G36" s="20" t="s">
        <v>119</v>
      </c>
      <c r="H36" s="20" t="s">
        <v>120</v>
      </c>
      <c r="I36" s="21">
        <v>7.2999999999999996E-4</v>
      </c>
      <c r="J36" s="21">
        <v>0.49596999999999997</v>
      </c>
      <c r="K36" s="21">
        <v>1.2634999999999998</v>
      </c>
      <c r="L36" s="21">
        <v>1.8099999999999998E-2</v>
      </c>
      <c r="M36" s="21">
        <v>0.14509999999999998</v>
      </c>
      <c r="N36" s="21">
        <v>0.14509999999999998</v>
      </c>
      <c r="O36" s="21">
        <v>0</v>
      </c>
      <c r="Q36">
        <f t="shared" si="0"/>
        <v>1.9838799999999999</v>
      </c>
      <c r="R36">
        <f t="shared" si="1"/>
        <v>5.0539999999999994</v>
      </c>
    </row>
    <row r="37" spans="1:18" ht="30" outlineLevel="2" x14ac:dyDescent="0.25">
      <c r="A37" s="20" t="s">
        <v>67</v>
      </c>
      <c r="B37" s="3" t="s">
        <v>34</v>
      </c>
      <c r="C37">
        <v>15</v>
      </c>
      <c r="D37" s="20" t="s">
        <v>93</v>
      </c>
      <c r="E37" s="20" t="s">
        <v>118</v>
      </c>
      <c r="F37" s="20" t="s">
        <v>95</v>
      </c>
      <c r="G37" s="20" t="s">
        <v>119</v>
      </c>
      <c r="H37" s="20" t="s">
        <v>120</v>
      </c>
      <c r="I37" s="21">
        <v>7.4999999999999991E-4</v>
      </c>
      <c r="J37" s="21">
        <v>0.51147999999999993</v>
      </c>
      <c r="K37" s="21">
        <v>1.3029999999999999</v>
      </c>
      <c r="L37" s="21">
        <v>1.866E-2</v>
      </c>
      <c r="M37" s="21">
        <v>0.14962999999999999</v>
      </c>
      <c r="N37" s="21">
        <v>0.14962999999999999</v>
      </c>
      <c r="O37" s="21">
        <v>0</v>
      </c>
      <c r="Q37">
        <f t="shared" si="0"/>
        <v>7.6721999999999992</v>
      </c>
      <c r="R37">
        <f t="shared" si="1"/>
        <v>19.544999999999998</v>
      </c>
    </row>
    <row r="38" spans="1:18" ht="30" outlineLevel="2" x14ac:dyDescent="0.25">
      <c r="A38" s="20" t="s">
        <v>68</v>
      </c>
      <c r="B38" s="3" t="s">
        <v>28</v>
      </c>
      <c r="C38">
        <v>4</v>
      </c>
      <c r="D38" s="20" t="s">
        <v>93</v>
      </c>
      <c r="E38" s="20" t="s">
        <v>118</v>
      </c>
      <c r="F38" s="20" t="s">
        <v>95</v>
      </c>
      <c r="G38" s="20" t="s">
        <v>119</v>
      </c>
      <c r="H38" s="20" t="s">
        <v>120</v>
      </c>
      <c r="I38" s="21">
        <v>6.2E-4</v>
      </c>
      <c r="J38" s="21">
        <v>0.41866999999999999</v>
      </c>
      <c r="K38" s="21">
        <v>1.0664999999999998</v>
      </c>
      <c r="L38" s="21">
        <v>1.5279999999999998E-2</v>
      </c>
      <c r="M38" s="21">
        <v>0.12247999999999999</v>
      </c>
      <c r="N38" s="21">
        <v>0.12247999999999999</v>
      </c>
      <c r="O38" s="21">
        <v>0</v>
      </c>
      <c r="Q38">
        <f t="shared" si="0"/>
        <v>1.6746799999999999</v>
      </c>
      <c r="R38">
        <f t="shared" si="1"/>
        <v>4.2659999999999991</v>
      </c>
    </row>
    <row r="39" spans="1:18" ht="30" outlineLevel="2" x14ac:dyDescent="0.25">
      <c r="A39" s="20" t="s">
        <v>69</v>
      </c>
      <c r="B39" s="3" t="s">
        <v>26</v>
      </c>
      <c r="C39">
        <v>4</v>
      </c>
      <c r="D39" s="20" t="s">
        <v>93</v>
      </c>
      <c r="E39" s="20" t="s">
        <v>118</v>
      </c>
      <c r="F39" s="20" t="s">
        <v>95</v>
      </c>
      <c r="G39" s="20" t="s">
        <v>119</v>
      </c>
      <c r="H39" s="20" t="s">
        <v>120</v>
      </c>
      <c r="I39" s="21">
        <v>6.0999999999999997E-4</v>
      </c>
      <c r="J39" s="21">
        <v>0.41658999999999996</v>
      </c>
      <c r="K39" s="21">
        <v>1.0611999999999999</v>
      </c>
      <c r="L39" s="21">
        <v>1.52E-2</v>
      </c>
      <c r="M39" s="21">
        <v>0.12186</v>
      </c>
      <c r="N39" s="21">
        <v>0.12186</v>
      </c>
      <c r="O39" s="21">
        <v>0</v>
      </c>
      <c r="Q39">
        <f t="shared" si="0"/>
        <v>1.6663599999999998</v>
      </c>
      <c r="R39">
        <f t="shared" si="1"/>
        <v>4.2447999999999997</v>
      </c>
    </row>
    <row r="40" spans="1:18" ht="30" outlineLevel="2" x14ac:dyDescent="0.25">
      <c r="A40" s="20" t="s">
        <v>70</v>
      </c>
      <c r="B40" s="3" t="s">
        <v>38</v>
      </c>
      <c r="C40">
        <v>4</v>
      </c>
      <c r="D40" s="20" t="s">
        <v>93</v>
      </c>
      <c r="E40" s="20" t="s">
        <v>118</v>
      </c>
      <c r="F40" s="20" t="s">
        <v>95</v>
      </c>
      <c r="G40" s="20" t="s">
        <v>119</v>
      </c>
      <c r="H40" s="20" t="s">
        <v>120</v>
      </c>
      <c r="I40" s="21">
        <v>6.3999999999999994E-4</v>
      </c>
      <c r="J40" s="21">
        <v>0.43703999999999998</v>
      </c>
      <c r="K40" s="21">
        <v>1.1133</v>
      </c>
      <c r="L40" s="21">
        <v>1.5949999999999999E-2</v>
      </c>
      <c r="M40" s="21">
        <v>0.12784999999999999</v>
      </c>
      <c r="N40" s="21">
        <v>0.12784999999999999</v>
      </c>
      <c r="O40" s="21">
        <v>0</v>
      </c>
      <c r="Q40">
        <f t="shared" si="0"/>
        <v>1.7481599999999999</v>
      </c>
      <c r="R40">
        <f t="shared" si="1"/>
        <v>4.4531999999999998</v>
      </c>
    </row>
    <row r="41" spans="1:18" ht="30" outlineLevel="2" x14ac:dyDescent="0.25">
      <c r="A41" s="20" t="s">
        <v>71</v>
      </c>
      <c r="B41" s="3" t="s">
        <v>34</v>
      </c>
      <c r="C41">
        <v>19</v>
      </c>
      <c r="D41" s="20" t="s">
        <v>93</v>
      </c>
      <c r="E41" s="20" t="s">
        <v>118</v>
      </c>
      <c r="F41" s="20" t="s">
        <v>95</v>
      </c>
      <c r="G41" s="20" t="s">
        <v>119</v>
      </c>
      <c r="H41" s="20" t="s">
        <v>120</v>
      </c>
      <c r="I41" s="21">
        <v>6.6E-4</v>
      </c>
      <c r="J41" s="21">
        <v>0.45071</v>
      </c>
      <c r="K41" s="21">
        <v>1.1481999999999999</v>
      </c>
      <c r="L41" s="21">
        <v>1.6449999999999999E-2</v>
      </c>
      <c r="M41" s="21">
        <v>0.13185999999999998</v>
      </c>
      <c r="N41" s="21">
        <v>0.13185999999999998</v>
      </c>
      <c r="O41" s="21">
        <v>0</v>
      </c>
      <c r="Q41">
        <f t="shared" si="0"/>
        <v>8.5634899999999998</v>
      </c>
      <c r="R41">
        <f t="shared" si="1"/>
        <v>21.815799999999999</v>
      </c>
    </row>
    <row r="42" spans="1:18" ht="30" outlineLevel="2" x14ac:dyDescent="0.25">
      <c r="A42" s="20" t="s">
        <v>72</v>
      </c>
      <c r="B42" s="3" t="s">
        <v>28</v>
      </c>
      <c r="C42">
        <v>4</v>
      </c>
      <c r="D42" s="20" t="s">
        <v>93</v>
      </c>
      <c r="E42" s="20" t="s">
        <v>118</v>
      </c>
      <c r="F42" s="20" t="s">
        <v>95</v>
      </c>
      <c r="G42" s="20" t="s">
        <v>119</v>
      </c>
      <c r="H42" s="20" t="s">
        <v>120</v>
      </c>
      <c r="I42" s="21">
        <v>5.2999999999999998E-4</v>
      </c>
      <c r="J42" s="21">
        <v>0.35791999999999996</v>
      </c>
      <c r="K42" s="21">
        <v>0.91179999999999994</v>
      </c>
      <c r="L42" s="21">
        <v>1.3059999999999999E-2</v>
      </c>
      <c r="M42" s="21">
        <v>0.10471999999999999</v>
      </c>
      <c r="N42" s="21">
        <v>0.10471999999999999</v>
      </c>
      <c r="O42" s="21">
        <v>0</v>
      </c>
      <c r="Q42">
        <f t="shared" si="0"/>
        <v>1.4316799999999998</v>
      </c>
      <c r="R42">
        <f t="shared" si="1"/>
        <v>3.6471999999999998</v>
      </c>
    </row>
    <row r="43" spans="1:18" ht="30" outlineLevel="2" x14ac:dyDescent="0.25">
      <c r="A43" s="20" t="s">
        <v>73</v>
      </c>
      <c r="B43" s="3" t="s">
        <v>26</v>
      </c>
      <c r="C43">
        <v>7</v>
      </c>
      <c r="D43" s="20" t="s">
        <v>93</v>
      </c>
      <c r="E43" s="20" t="s">
        <v>118</v>
      </c>
      <c r="F43" s="20" t="s">
        <v>95</v>
      </c>
      <c r="G43" s="20" t="s">
        <v>119</v>
      </c>
      <c r="H43" s="20" t="s">
        <v>120</v>
      </c>
      <c r="I43" s="21">
        <v>5.1999999999999995E-4</v>
      </c>
      <c r="J43" s="21">
        <v>0.35572999999999999</v>
      </c>
      <c r="K43" s="21">
        <v>0.90621999999999991</v>
      </c>
      <c r="L43" s="21">
        <v>1.2979999999999998E-2</v>
      </c>
      <c r="M43" s="21">
        <v>0.10406</v>
      </c>
      <c r="N43" s="21">
        <v>0.10406</v>
      </c>
      <c r="O43" s="21">
        <v>0</v>
      </c>
      <c r="Q43">
        <f t="shared" si="0"/>
        <v>2.49011</v>
      </c>
      <c r="R43">
        <f t="shared" si="1"/>
        <v>6.3435399999999991</v>
      </c>
    </row>
    <row r="44" spans="1:18" ht="30" outlineLevel="2" x14ac:dyDescent="0.25">
      <c r="A44" s="20" t="s">
        <v>74</v>
      </c>
      <c r="B44" s="3" t="s">
        <v>38</v>
      </c>
      <c r="C44">
        <v>4</v>
      </c>
      <c r="D44" s="20" t="s">
        <v>93</v>
      </c>
      <c r="E44" s="20" t="s">
        <v>118</v>
      </c>
      <c r="F44" s="20" t="s">
        <v>95</v>
      </c>
      <c r="G44" s="20" t="s">
        <v>119</v>
      </c>
      <c r="H44" s="20" t="s">
        <v>120</v>
      </c>
      <c r="I44" s="21">
        <v>5.4999999999999992E-4</v>
      </c>
      <c r="J44" s="21">
        <v>0.37241999999999997</v>
      </c>
      <c r="K44" s="21">
        <v>0.94873999999999992</v>
      </c>
      <c r="L44" s="21">
        <v>1.359E-2</v>
      </c>
      <c r="M44" s="21">
        <v>0.10894999999999999</v>
      </c>
      <c r="N44" s="21">
        <v>0.10894999999999999</v>
      </c>
      <c r="O44" s="21">
        <v>0</v>
      </c>
      <c r="Q44">
        <f t="shared" si="0"/>
        <v>1.4896799999999999</v>
      </c>
      <c r="R44">
        <f t="shared" si="1"/>
        <v>3.7949599999999997</v>
      </c>
    </row>
    <row r="45" spans="1:18" ht="30" outlineLevel="2" x14ac:dyDescent="0.25">
      <c r="A45" s="20" t="s">
        <v>75</v>
      </c>
      <c r="B45" s="3" t="s">
        <v>34</v>
      </c>
      <c r="C45">
        <v>15</v>
      </c>
      <c r="D45" s="20" t="s">
        <v>93</v>
      </c>
      <c r="E45" s="20" t="s">
        <v>118</v>
      </c>
      <c r="F45" s="20" t="s">
        <v>95</v>
      </c>
      <c r="G45" s="20" t="s">
        <v>119</v>
      </c>
      <c r="H45" s="20" t="s">
        <v>120</v>
      </c>
      <c r="I45" s="21">
        <v>5.6999999999999998E-4</v>
      </c>
      <c r="J45" s="21">
        <v>0.38439999999999996</v>
      </c>
      <c r="K45" s="21">
        <v>0.97922999999999993</v>
      </c>
      <c r="L45" s="21">
        <v>1.4029999999999999E-2</v>
      </c>
      <c r="M45" s="21">
        <v>0.11244999999999999</v>
      </c>
      <c r="N45" s="21">
        <v>0.11244999999999999</v>
      </c>
      <c r="O45" s="21">
        <v>0</v>
      </c>
      <c r="Q45">
        <f t="shared" si="0"/>
        <v>5.7659999999999991</v>
      </c>
      <c r="R45">
        <f t="shared" si="1"/>
        <v>14.68845</v>
      </c>
    </row>
    <row r="46" spans="1:18" ht="30" outlineLevel="2" x14ac:dyDescent="0.25">
      <c r="A46" s="20" t="s">
        <v>76</v>
      </c>
      <c r="B46" s="3" t="s">
        <v>28</v>
      </c>
      <c r="C46">
        <v>4</v>
      </c>
      <c r="D46" s="20" t="s">
        <v>93</v>
      </c>
      <c r="E46" s="20" t="s">
        <v>118</v>
      </c>
      <c r="F46" s="20" t="s">
        <v>95</v>
      </c>
      <c r="G46" s="20" t="s">
        <v>119</v>
      </c>
      <c r="H46" s="20" t="s">
        <v>120</v>
      </c>
      <c r="I46" s="21">
        <v>4.8999999999999998E-4</v>
      </c>
      <c r="J46" s="21">
        <v>0.33437999999999996</v>
      </c>
      <c r="K46" s="21">
        <v>0.85181999999999991</v>
      </c>
      <c r="L46" s="21">
        <v>1.2199999999999999E-2</v>
      </c>
      <c r="M46" s="21">
        <v>9.781999999999999E-2</v>
      </c>
      <c r="N46" s="21">
        <v>9.781999999999999E-2</v>
      </c>
      <c r="O46" s="21">
        <v>0</v>
      </c>
      <c r="Q46">
        <f t="shared" si="0"/>
        <v>1.3375199999999998</v>
      </c>
      <c r="R46">
        <f t="shared" si="1"/>
        <v>3.4072799999999996</v>
      </c>
    </row>
    <row r="47" spans="1:18" ht="30" outlineLevel="2" x14ac:dyDescent="0.25">
      <c r="A47" s="20" t="s">
        <v>77</v>
      </c>
      <c r="B47" s="3" t="s">
        <v>26</v>
      </c>
      <c r="C47">
        <v>8</v>
      </c>
      <c r="D47" s="20" t="s">
        <v>93</v>
      </c>
      <c r="E47" s="20" t="s">
        <v>118</v>
      </c>
      <c r="F47" s="20" t="s">
        <v>95</v>
      </c>
      <c r="G47" s="20" t="s">
        <v>119</v>
      </c>
      <c r="H47" s="20" t="s">
        <v>120</v>
      </c>
      <c r="I47" s="21">
        <v>4.8999999999999998E-4</v>
      </c>
      <c r="J47" s="21">
        <v>0.33232999999999996</v>
      </c>
      <c r="K47" s="21">
        <v>0.84659999999999991</v>
      </c>
      <c r="L47" s="21">
        <v>1.2129999999999998E-2</v>
      </c>
      <c r="M47" s="21">
        <v>9.7219999999999987E-2</v>
      </c>
      <c r="N47" s="21">
        <v>9.7219999999999987E-2</v>
      </c>
      <c r="O47" s="21">
        <v>0</v>
      </c>
      <c r="Q47">
        <f t="shared" si="0"/>
        <v>2.6586399999999997</v>
      </c>
      <c r="R47">
        <f t="shared" si="1"/>
        <v>6.7727999999999993</v>
      </c>
    </row>
    <row r="48" spans="1:18" ht="30" outlineLevel="2" x14ac:dyDescent="0.25">
      <c r="A48" s="20" t="s">
        <v>78</v>
      </c>
      <c r="B48" s="3" t="s">
        <v>38</v>
      </c>
      <c r="C48">
        <v>5</v>
      </c>
      <c r="D48" s="20" t="s">
        <v>93</v>
      </c>
      <c r="E48" s="20" t="s">
        <v>118</v>
      </c>
      <c r="F48" s="20" t="s">
        <v>95</v>
      </c>
      <c r="G48" s="20" t="s">
        <v>119</v>
      </c>
      <c r="H48" s="20" t="s">
        <v>120</v>
      </c>
      <c r="I48" s="21">
        <v>5.0999999999999993E-4</v>
      </c>
      <c r="J48" s="21">
        <v>0.34791999999999995</v>
      </c>
      <c r="K48" s="21">
        <v>0.88632</v>
      </c>
      <c r="L48" s="21">
        <v>1.2699999999999999E-2</v>
      </c>
      <c r="M48" s="21">
        <v>0.10178999999999999</v>
      </c>
      <c r="N48" s="21">
        <v>0.10178999999999999</v>
      </c>
      <c r="O48" s="21">
        <v>0</v>
      </c>
      <c r="Q48">
        <f t="shared" si="0"/>
        <v>1.7395999999999998</v>
      </c>
      <c r="R48">
        <f t="shared" si="1"/>
        <v>4.4315999999999995</v>
      </c>
    </row>
    <row r="49" spans="1:18" ht="30" outlineLevel="2" x14ac:dyDescent="0.25">
      <c r="A49" s="20" t="s">
        <v>79</v>
      </c>
      <c r="B49" s="3" t="s">
        <v>34</v>
      </c>
      <c r="C49">
        <v>14</v>
      </c>
      <c r="D49" s="20" t="s">
        <v>93</v>
      </c>
      <c r="E49" s="20" t="s">
        <v>118</v>
      </c>
      <c r="F49" s="20" t="s">
        <v>95</v>
      </c>
      <c r="G49" s="20" t="s">
        <v>119</v>
      </c>
      <c r="H49" s="20" t="s">
        <v>120</v>
      </c>
      <c r="I49" s="21">
        <v>5.2999999999999998E-4</v>
      </c>
      <c r="J49" s="21">
        <v>0.35910999999999998</v>
      </c>
      <c r="K49" s="21">
        <v>0.9148099999999999</v>
      </c>
      <c r="L49" s="21">
        <v>1.3099999999999999E-2</v>
      </c>
      <c r="M49" s="21">
        <v>0.10504999999999999</v>
      </c>
      <c r="N49" s="21">
        <v>0.10504999999999999</v>
      </c>
      <c r="O49" s="21">
        <v>0</v>
      </c>
      <c r="Q49">
        <f t="shared" si="0"/>
        <v>5.0275400000000001</v>
      </c>
      <c r="R49">
        <f t="shared" si="1"/>
        <v>12.807339999999998</v>
      </c>
    </row>
    <row r="50" spans="1:18" ht="30" outlineLevel="1" x14ac:dyDescent="0.25">
      <c r="A50" s="20"/>
      <c r="B50" s="3"/>
      <c r="D50" s="20"/>
      <c r="E50" s="20"/>
      <c r="F50" s="20"/>
      <c r="G50" s="20"/>
      <c r="H50" s="1" t="s">
        <v>2</v>
      </c>
      <c r="I50" s="21"/>
      <c r="J50" s="21"/>
      <c r="K50" s="21"/>
      <c r="L50" s="21"/>
      <c r="M50" s="21"/>
      <c r="N50" s="21"/>
      <c r="O50" s="21"/>
      <c r="Q50">
        <f>SUBTOTAL(9,Q2:Q49)</f>
        <v>149.36605999999992</v>
      </c>
      <c r="R50">
        <f>SUBTOTAL(9,R2:R49)</f>
        <v>380.50435000000004</v>
      </c>
    </row>
    <row r="51" spans="1:18" ht="30" outlineLevel="2" x14ac:dyDescent="0.25">
      <c r="A51" s="20" t="s">
        <v>23</v>
      </c>
      <c r="B51" s="3" t="s">
        <v>24</v>
      </c>
      <c r="C51">
        <v>4</v>
      </c>
      <c r="D51" s="20" t="s">
        <v>93</v>
      </c>
      <c r="E51" s="20" t="s">
        <v>94</v>
      </c>
      <c r="F51" s="20" t="s">
        <v>95</v>
      </c>
      <c r="G51" s="20" t="s">
        <v>96</v>
      </c>
      <c r="H51" s="20" t="s">
        <v>97</v>
      </c>
      <c r="I51" s="21">
        <v>11.12238</v>
      </c>
      <c r="J51" s="21">
        <v>10.216299999999999</v>
      </c>
      <c r="K51" s="21">
        <v>6.1920799999999998</v>
      </c>
      <c r="L51" s="21">
        <v>3.7729199999999996</v>
      </c>
      <c r="M51" s="21">
        <v>1.21617</v>
      </c>
      <c r="N51" s="21">
        <v>1.8557399999999999</v>
      </c>
      <c r="O51" s="21">
        <v>0</v>
      </c>
      <c r="Q51">
        <f t="shared" si="0"/>
        <v>40.865199999999994</v>
      </c>
      <c r="R51">
        <f t="shared" si="1"/>
        <v>24.768319999999999</v>
      </c>
    </row>
    <row r="52" spans="1:18" ht="30" outlineLevel="2" x14ac:dyDescent="0.25">
      <c r="A52" s="20" t="s">
        <v>27</v>
      </c>
      <c r="B52" s="3" t="s">
        <v>28</v>
      </c>
      <c r="C52">
        <v>4</v>
      </c>
      <c r="D52" s="20" t="s">
        <v>93</v>
      </c>
      <c r="E52" s="20" t="s">
        <v>94</v>
      </c>
      <c r="F52" s="20" t="s">
        <v>95</v>
      </c>
      <c r="G52" s="20" t="s">
        <v>96</v>
      </c>
      <c r="H52" s="20" t="s">
        <v>97</v>
      </c>
      <c r="I52" s="21">
        <v>11.12238</v>
      </c>
      <c r="J52" s="21">
        <v>10.216299999999999</v>
      </c>
      <c r="K52" s="21">
        <v>6.1920799999999998</v>
      </c>
      <c r="L52" s="21">
        <v>3.7729199999999996</v>
      </c>
      <c r="M52" s="21">
        <v>1.21617</v>
      </c>
      <c r="N52" s="21">
        <v>1.8557399999999999</v>
      </c>
      <c r="O52" s="21">
        <v>0</v>
      </c>
      <c r="Q52">
        <f t="shared" si="0"/>
        <v>40.865199999999994</v>
      </c>
      <c r="R52">
        <f t="shared" si="1"/>
        <v>24.768319999999999</v>
      </c>
    </row>
    <row r="53" spans="1:18" ht="30" outlineLevel="2" x14ac:dyDescent="0.25">
      <c r="A53" s="20" t="s">
        <v>31</v>
      </c>
      <c r="B53" s="3" t="s">
        <v>26</v>
      </c>
      <c r="C53">
        <v>6</v>
      </c>
      <c r="D53" s="20" t="s">
        <v>93</v>
      </c>
      <c r="E53" s="20" t="s">
        <v>94</v>
      </c>
      <c r="F53" s="20" t="s">
        <v>95</v>
      </c>
      <c r="G53" s="20" t="s">
        <v>96</v>
      </c>
      <c r="H53" s="20" t="s">
        <v>97</v>
      </c>
      <c r="I53" s="21">
        <v>11.12238</v>
      </c>
      <c r="J53" s="21">
        <v>10.216299999999999</v>
      </c>
      <c r="K53" s="21">
        <v>6.1920799999999998</v>
      </c>
      <c r="L53" s="21">
        <v>3.7729199999999996</v>
      </c>
      <c r="M53" s="21">
        <v>1.21617</v>
      </c>
      <c r="N53" s="21">
        <v>1.8557399999999999</v>
      </c>
      <c r="O53" s="21">
        <v>0</v>
      </c>
      <c r="Q53">
        <f t="shared" si="0"/>
        <v>61.297799999999995</v>
      </c>
      <c r="R53">
        <f t="shared" si="1"/>
        <v>37.152479999999997</v>
      </c>
    </row>
    <row r="54" spans="1:18" ht="30" outlineLevel="2" x14ac:dyDescent="0.25">
      <c r="A54" s="20" t="s">
        <v>33</v>
      </c>
      <c r="B54" s="3" t="s">
        <v>34</v>
      </c>
      <c r="C54">
        <v>17</v>
      </c>
      <c r="D54" s="20" t="s">
        <v>93</v>
      </c>
      <c r="E54" s="20" t="s">
        <v>94</v>
      </c>
      <c r="F54" s="20" t="s">
        <v>95</v>
      </c>
      <c r="G54" s="20" t="s">
        <v>96</v>
      </c>
      <c r="H54" s="20" t="s">
        <v>97</v>
      </c>
      <c r="I54" s="21">
        <v>11.12238</v>
      </c>
      <c r="J54" s="21">
        <v>10.216299999999999</v>
      </c>
      <c r="K54" s="21">
        <v>6.1920799999999998</v>
      </c>
      <c r="L54" s="21">
        <v>3.7729199999999996</v>
      </c>
      <c r="M54" s="21">
        <v>1.21617</v>
      </c>
      <c r="N54" s="21">
        <v>1.8557399999999999</v>
      </c>
      <c r="O54" s="21">
        <v>0</v>
      </c>
      <c r="Q54">
        <f t="shared" si="0"/>
        <v>173.67709999999997</v>
      </c>
      <c r="R54">
        <f t="shared" si="1"/>
        <v>105.26536</v>
      </c>
    </row>
    <row r="55" spans="1:18" ht="30" outlineLevel="2" x14ac:dyDescent="0.25">
      <c r="A55" s="20" t="s">
        <v>35</v>
      </c>
      <c r="B55" s="3" t="s">
        <v>28</v>
      </c>
      <c r="C55">
        <v>4</v>
      </c>
      <c r="D55" s="20" t="s">
        <v>93</v>
      </c>
      <c r="E55" s="20" t="s">
        <v>94</v>
      </c>
      <c r="F55" s="20" t="s">
        <v>95</v>
      </c>
      <c r="G55" s="20" t="s">
        <v>96</v>
      </c>
      <c r="H55" s="20" t="s">
        <v>97</v>
      </c>
      <c r="I55" s="21">
        <v>11.12238</v>
      </c>
      <c r="J55" s="21">
        <v>10.216299999999999</v>
      </c>
      <c r="K55" s="21">
        <v>6.1920799999999998</v>
      </c>
      <c r="L55" s="21">
        <v>3.7729199999999996</v>
      </c>
      <c r="M55" s="21">
        <v>1.21617</v>
      </c>
      <c r="N55" s="21">
        <v>1.8557399999999999</v>
      </c>
      <c r="O55" s="21">
        <v>0</v>
      </c>
      <c r="Q55">
        <f t="shared" si="0"/>
        <v>40.865199999999994</v>
      </c>
      <c r="R55">
        <f t="shared" si="1"/>
        <v>24.768319999999999</v>
      </c>
    </row>
    <row r="56" spans="1:18" ht="30" outlineLevel="2" x14ac:dyDescent="0.25">
      <c r="A56" s="20" t="s">
        <v>36</v>
      </c>
      <c r="B56" s="3" t="s">
        <v>26</v>
      </c>
      <c r="C56">
        <v>4</v>
      </c>
      <c r="D56" s="20" t="s">
        <v>93</v>
      </c>
      <c r="E56" s="20" t="s">
        <v>94</v>
      </c>
      <c r="F56" s="20" t="s">
        <v>95</v>
      </c>
      <c r="G56" s="20" t="s">
        <v>96</v>
      </c>
      <c r="H56" s="20" t="s">
        <v>97</v>
      </c>
      <c r="I56" s="21">
        <v>11.12238</v>
      </c>
      <c r="J56" s="21">
        <v>10.216299999999999</v>
      </c>
      <c r="K56" s="21">
        <v>6.1920799999999998</v>
      </c>
      <c r="L56" s="21">
        <v>3.7729199999999996</v>
      </c>
      <c r="M56" s="21">
        <v>1.21617</v>
      </c>
      <c r="N56" s="21">
        <v>1.8557399999999999</v>
      </c>
      <c r="O56" s="21">
        <v>0</v>
      </c>
      <c r="Q56">
        <f t="shared" si="0"/>
        <v>40.865199999999994</v>
      </c>
      <c r="R56">
        <f t="shared" si="1"/>
        <v>24.768319999999999</v>
      </c>
    </row>
    <row r="57" spans="1:18" ht="30" outlineLevel="2" x14ac:dyDescent="0.25">
      <c r="A57" s="20" t="s">
        <v>37</v>
      </c>
      <c r="B57" s="3" t="s">
        <v>38</v>
      </c>
      <c r="C57">
        <v>4</v>
      </c>
      <c r="D57" s="20" t="s">
        <v>93</v>
      </c>
      <c r="E57" s="20" t="s">
        <v>94</v>
      </c>
      <c r="F57" s="20" t="s">
        <v>95</v>
      </c>
      <c r="G57" s="20" t="s">
        <v>96</v>
      </c>
      <c r="H57" s="20" t="s">
        <v>97</v>
      </c>
      <c r="I57" s="21">
        <v>11.12238</v>
      </c>
      <c r="J57" s="21">
        <v>10.216299999999999</v>
      </c>
      <c r="K57" s="21">
        <v>6.1920799999999998</v>
      </c>
      <c r="L57" s="21">
        <v>3.7729199999999996</v>
      </c>
      <c r="M57" s="21">
        <v>1.21617</v>
      </c>
      <c r="N57" s="21">
        <v>1.8557399999999999</v>
      </c>
      <c r="O57" s="21">
        <v>0</v>
      </c>
      <c r="Q57">
        <f t="shared" si="0"/>
        <v>40.865199999999994</v>
      </c>
      <c r="R57">
        <f t="shared" si="1"/>
        <v>24.768319999999999</v>
      </c>
    </row>
    <row r="58" spans="1:18" ht="30" outlineLevel="2" x14ac:dyDescent="0.25">
      <c r="A58" s="20" t="s">
        <v>39</v>
      </c>
      <c r="B58" s="3" t="s">
        <v>34</v>
      </c>
      <c r="C58">
        <v>16</v>
      </c>
      <c r="D58" s="20" t="s">
        <v>93</v>
      </c>
      <c r="E58" s="20" t="s">
        <v>94</v>
      </c>
      <c r="F58" s="20" t="s">
        <v>95</v>
      </c>
      <c r="G58" s="20" t="s">
        <v>96</v>
      </c>
      <c r="H58" s="20" t="s">
        <v>97</v>
      </c>
      <c r="I58" s="21">
        <v>11.12238</v>
      </c>
      <c r="J58" s="21">
        <v>10.216299999999999</v>
      </c>
      <c r="K58" s="21">
        <v>6.1920799999999998</v>
      </c>
      <c r="L58" s="21">
        <v>3.7729199999999996</v>
      </c>
      <c r="M58" s="21">
        <v>1.21617</v>
      </c>
      <c r="N58" s="21">
        <v>1.8557399999999999</v>
      </c>
      <c r="O58" s="21">
        <v>0</v>
      </c>
      <c r="Q58">
        <f t="shared" si="0"/>
        <v>163.46079999999998</v>
      </c>
      <c r="R58">
        <f t="shared" si="1"/>
        <v>99.073279999999997</v>
      </c>
    </row>
    <row r="59" spans="1:18" ht="30" outlineLevel="2" x14ac:dyDescent="0.25">
      <c r="A59" s="20" t="s">
        <v>40</v>
      </c>
      <c r="B59" s="3" t="s">
        <v>28</v>
      </c>
      <c r="C59">
        <v>4</v>
      </c>
      <c r="D59" s="20" t="s">
        <v>93</v>
      </c>
      <c r="E59" s="20" t="s">
        <v>94</v>
      </c>
      <c r="F59" s="20" t="s">
        <v>95</v>
      </c>
      <c r="G59" s="20" t="s">
        <v>96</v>
      </c>
      <c r="H59" s="20" t="s">
        <v>97</v>
      </c>
      <c r="I59" s="21">
        <v>11.121169999999999</v>
      </c>
      <c r="J59" s="21">
        <v>10.210329999999999</v>
      </c>
      <c r="K59" s="21">
        <v>6.1920699999999993</v>
      </c>
      <c r="L59" s="21">
        <v>3.8100399999999999</v>
      </c>
      <c r="M59" s="21">
        <v>1.2161899999999999</v>
      </c>
      <c r="N59" s="21">
        <v>1.8557599999999999</v>
      </c>
      <c r="O59" s="21">
        <v>0</v>
      </c>
      <c r="Q59">
        <f t="shared" si="0"/>
        <v>40.841319999999996</v>
      </c>
      <c r="R59">
        <f t="shared" si="1"/>
        <v>24.768279999999997</v>
      </c>
    </row>
    <row r="60" spans="1:18" ht="30" outlineLevel="2" x14ac:dyDescent="0.25">
      <c r="A60" s="20" t="s">
        <v>41</v>
      </c>
      <c r="B60" s="3" t="s">
        <v>26</v>
      </c>
      <c r="C60">
        <v>7</v>
      </c>
      <c r="D60" s="20" t="s">
        <v>93</v>
      </c>
      <c r="E60" s="20" t="s">
        <v>94</v>
      </c>
      <c r="F60" s="20" t="s">
        <v>95</v>
      </c>
      <c r="G60" s="20" t="s">
        <v>96</v>
      </c>
      <c r="H60" s="20" t="s">
        <v>97</v>
      </c>
      <c r="I60" s="21">
        <v>11.121169999999999</v>
      </c>
      <c r="J60" s="21">
        <v>10.210329999999999</v>
      </c>
      <c r="K60" s="21">
        <v>6.1920699999999993</v>
      </c>
      <c r="L60" s="21">
        <v>3.8100399999999999</v>
      </c>
      <c r="M60" s="21">
        <v>1.2161899999999999</v>
      </c>
      <c r="N60" s="21">
        <v>1.8557599999999999</v>
      </c>
      <c r="O60" s="21">
        <v>0</v>
      </c>
      <c r="Q60">
        <f t="shared" si="0"/>
        <v>71.472309999999993</v>
      </c>
      <c r="R60">
        <f t="shared" si="1"/>
        <v>43.344489999999993</v>
      </c>
    </row>
    <row r="61" spans="1:18" ht="30" outlineLevel="2" x14ac:dyDescent="0.25">
      <c r="A61" s="20" t="s">
        <v>42</v>
      </c>
      <c r="B61" s="3" t="s">
        <v>38</v>
      </c>
      <c r="C61">
        <v>4</v>
      </c>
      <c r="D61" s="20" t="s">
        <v>93</v>
      </c>
      <c r="E61" s="20" t="s">
        <v>94</v>
      </c>
      <c r="F61" s="20" t="s">
        <v>95</v>
      </c>
      <c r="G61" s="20" t="s">
        <v>96</v>
      </c>
      <c r="H61" s="20" t="s">
        <v>97</v>
      </c>
      <c r="I61" s="21">
        <v>11.121169999999999</v>
      </c>
      <c r="J61" s="21">
        <v>10.210329999999999</v>
      </c>
      <c r="K61" s="21">
        <v>6.1920699999999993</v>
      </c>
      <c r="L61" s="21">
        <v>3.8100399999999999</v>
      </c>
      <c r="M61" s="21">
        <v>1.2161899999999999</v>
      </c>
      <c r="N61" s="21">
        <v>1.8557599999999999</v>
      </c>
      <c r="O61" s="21">
        <v>0</v>
      </c>
      <c r="Q61">
        <f t="shared" si="0"/>
        <v>40.841319999999996</v>
      </c>
      <c r="R61">
        <f t="shared" si="1"/>
        <v>24.768279999999997</v>
      </c>
    </row>
    <row r="62" spans="1:18" ht="30" outlineLevel="2" x14ac:dyDescent="0.25">
      <c r="A62" s="20" t="s">
        <v>43</v>
      </c>
      <c r="B62" s="3" t="s">
        <v>34</v>
      </c>
      <c r="C62">
        <v>16</v>
      </c>
      <c r="D62" s="20" t="s">
        <v>93</v>
      </c>
      <c r="E62" s="20" t="s">
        <v>94</v>
      </c>
      <c r="F62" s="20" t="s">
        <v>95</v>
      </c>
      <c r="G62" s="20" t="s">
        <v>96</v>
      </c>
      <c r="H62" s="20" t="s">
        <v>97</v>
      </c>
      <c r="I62" s="21">
        <v>11.121169999999999</v>
      </c>
      <c r="J62" s="21">
        <v>10.210329999999999</v>
      </c>
      <c r="K62" s="21">
        <v>6.1920699999999993</v>
      </c>
      <c r="L62" s="21">
        <v>3.8100399999999999</v>
      </c>
      <c r="M62" s="21">
        <v>1.2161899999999999</v>
      </c>
      <c r="N62" s="21">
        <v>1.8557599999999999</v>
      </c>
      <c r="O62" s="21">
        <v>0</v>
      </c>
      <c r="Q62">
        <f t="shared" si="0"/>
        <v>163.36527999999998</v>
      </c>
      <c r="R62">
        <f t="shared" si="1"/>
        <v>99.073119999999989</v>
      </c>
    </row>
    <row r="63" spans="1:18" ht="30" outlineLevel="2" x14ac:dyDescent="0.25">
      <c r="A63" s="20" t="s">
        <v>44</v>
      </c>
      <c r="B63" s="3" t="s">
        <v>34</v>
      </c>
      <c r="C63">
        <v>17</v>
      </c>
      <c r="D63" s="20" t="s">
        <v>93</v>
      </c>
      <c r="E63" s="20" t="s">
        <v>94</v>
      </c>
      <c r="F63" s="20" t="s">
        <v>95</v>
      </c>
      <c r="G63" s="20" t="s">
        <v>96</v>
      </c>
      <c r="H63" s="20" t="s">
        <v>97</v>
      </c>
      <c r="I63" s="21">
        <v>11.121169999999999</v>
      </c>
      <c r="J63" s="21">
        <v>10.210329999999999</v>
      </c>
      <c r="K63" s="21">
        <v>6.1920699999999993</v>
      </c>
      <c r="L63" s="21">
        <v>3.8100399999999999</v>
      </c>
      <c r="M63" s="21">
        <v>1.2161899999999999</v>
      </c>
      <c r="N63" s="21">
        <v>1.8557599999999999</v>
      </c>
      <c r="O63" s="21">
        <v>0</v>
      </c>
      <c r="Q63">
        <f t="shared" si="0"/>
        <v>173.57560999999998</v>
      </c>
      <c r="R63">
        <f t="shared" si="1"/>
        <v>105.26518999999999</v>
      </c>
    </row>
    <row r="64" spans="1:18" ht="30" outlineLevel="2" x14ac:dyDescent="0.25">
      <c r="A64" s="20" t="s">
        <v>45</v>
      </c>
      <c r="B64" s="3" t="s">
        <v>28</v>
      </c>
      <c r="C64">
        <v>4</v>
      </c>
      <c r="D64" s="20" t="s">
        <v>93</v>
      </c>
      <c r="E64" s="20" t="s">
        <v>94</v>
      </c>
      <c r="F64" s="20" t="s">
        <v>95</v>
      </c>
      <c r="G64" s="20" t="s">
        <v>96</v>
      </c>
      <c r="H64" s="20" t="s">
        <v>97</v>
      </c>
      <c r="I64" s="21">
        <v>11.121169999999999</v>
      </c>
      <c r="J64" s="21">
        <v>10.210329999999999</v>
      </c>
      <c r="K64" s="21">
        <v>6.1920699999999993</v>
      </c>
      <c r="L64" s="21">
        <v>3.8100399999999999</v>
      </c>
      <c r="M64" s="21">
        <v>1.2161899999999999</v>
      </c>
      <c r="N64" s="21">
        <v>1.8557599999999999</v>
      </c>
      <c r="O64" s="21">
        <v>0</v>
      </c>
      <c r="Q64">
        <f t="shared" si="0"/>
        <v>40.841319999999996</v>
      </c>
      <c r="R64">
        <f t="shared" si="1"/>
        <v>24.768279999999997</v>
      </c>
    </row>
    <row r="65" spans="1:18" ht="30" outlineLevel="2" x14ac:dyDescent="0.25">
      <c r="A65" s="20" t="s">
        <v>46</v>
      </c>
      <c r="B65" s="3" t="s">
        <v>26</v>
      </c>
      <c r="C65">
        <v>4</v>
      </c>
      <c r="D65" s="20" t="s">
        <v>93</v>
      </c>
      <c r="E65" s="20" t="s">
        <v>94</v>
      </c>
      <c r="F65" s="20" t="s">
        <v>95</v>
      </c>
      <c r="G65" s="20" t="s">
        <v>96</v>
      </c>
      <c r="H65" s="20" t="s">
        <v>97</v>
      </c>
      <c r="I65" s="21">
        <v>11.121169999999999</v>
      </c>
      <c r="J65" s="21">
        <v>10.210329999999999</v>
      </c>
      <c r="K65" s="21">
        <v>6.1920699999999993</v>
      </c>
      <c r="L65" s="21">
        <v>3.8100399999999999</v>
      </c>
      <c r="M65" s="21">
        <v>1.2161899999999999</v>
      </c>
      <c r="N65" s="21">
        <v>1.8557599999999999</v>
      </c>
      <c r="O65" s="21">
        <v>0</v>
      </c>
      <c r="Q65">
        <f t="shared" si="0"/>
        <v>40.841319999999996</v>
      </c>
      <c r="R65">
        <f t="shared" si="1"/>
        <v>24.768279999999997</v>
      </c>
    </row>
    <row r="66" spans="1:18" ht="30" outlineLevel="2" x14ac:dyDescent="0.25">
      <c r="A66" s="20" t="s">
        <v>47</v>
      </c>
      <c r="B66" s="3" t="s">
        <v>38</v>
      </c>
      <c r="C66">
        <v>5</v>
      </c>
      <c r="D66" s="20" t="s">
        <v>93</v>
      </c>
      <c r="E66" s="20" t="s">
        <v>94</v>
      </c>
      <c r="F66" s="20" t="s">
        <v>95</v>
      </c>
      <c r="G66" s="20" t="s">
        <v>96</v>
      </c>
      <c r="H66" s="20" t="s">
        <v>97</v>
      </c>
      <c r="I66" s="21">
        <v>11.121169999999999</v>
      </c>
      <c r="J66" s="21">
        <v>10.210329999999999</v>
      </c>
      <c r="K66" s="21">
        <v>6.1920699999999993</v>
      </c>
      <c r="L66" s="21">
        <v>3.8100399999999999</v>
      </c>
      <c r="M66" s="21">
        <v>1.2161899999999999</v>
      </c>
      <c r="N66" s="21">
        <v>1.8557599999999999</v>
      </c>
      <c r="O66" s="21">
        <v>0</v>
      </c>
      <c r="Q66">
        <f t="shared" si="0"/>
        <v>51.051649999999995</v>
      </c>
      <c r="R66">
        <f t="shared" si="1"/>
        <v>30.960349999999998</v>
      </c>
    </row>
    <row r="67" spans="1:18" ht="30" outlineLevel="2" x14ac:dyDescent="0.25">
      <c r="A67" s="20" t="s">
        <v>48</v>
      </c>
      <c r="B67" s="3" t="s">
        <v>28</v>
      </c>
      <c r="C67">
        <v>4</v>
      </c>
      <c r="D67" s="20" t="s">
        <v>93</v>
      </c>
      <c r="E67" s="20" t="s">
        <v>94</v>
      </c>
      <c r="F67" s="20" t="s">
        <v>95</v>
      </c>
      <c r="G67" s="20" t="s">
        <v>96</v>
      </c>
      <c r="H67" s="20" t="s">
        <v>97</v>
      </c>
      <c r="I67" s="21">
        <v>11.121169999999999</v>
      </c>
      <c r="J67" s="21">
        <v>10.210329999999999</v>
      </c>
      <c r="K67" s="21">
        <v>6.1920699999999993</v>
      </c>
      <c r="L67" s="21">
        <v>3.8100399999999999</v>
      </c>
      <c r="M67" s="21">
        <v>1.2161899999999999</v>
      </c>
      <c r="N67" s="21">
        <v>1.8557599999999999</v>
      </c>
      <c r="O67" s="21">
        <v>0</v>
      </c>
      <c r="Q67">
        <f t="shared" si="0"/>
        <v>40.841319999999996</v>
      </c>
      <c r="R67">
        <f t="shared" si="1"/>
        <v>24.768279999999997</v>
      </c>
    </row>
    <row r="68" spans="1:18" ht="30" outlineLevel="2" x14ac:dyDescent="0.25">
      <c r="A68" s="20" t="s">
        <v>49</v>
      </c>
      <c r="B68" s="3" t="s">
        <v>26</v>
      </c>
      <c r="C68">
        <v>6</v>
      </c>
      <c r="D68" s="20" t="s">
        <v>93</v>
      </c>
      <c r="E68" s="20" t="s">
        <v>94</v>
      </c>
      <c r="F68" s="20" t="s">
        <v>95</v>
      </c>
      <c r="G68" s="20" t="s">
        <v>96</v>
      </c>
      <c r="H68" s="20" t="s">
        <v>97</v>
      </c>
      <c r="I68" s="21">
        <v>11.121169999999999</v>
      </c>
      <c r="J68" s="21">
        <v>10.210329999999999</v>
      </c>
      <c r="K68" s="21">
        <v>6.1920699999999993</v>
      </c>
      <c r="L68" s="21">
        <v>3.8100399999999999</v>
      </c>
      <c r="M68" s="21">
        <v>1.2161899999999999</v>
      </c>
      <c r="N68" s="21">
        <v>1.8557599999999999</v>
      </c>
      <c r="O68" s="21">
        <v>0</v>
      </c>
      <c r="Q68">
        <f t="shared" ref="Q68:Q98" si="2">J68*C68</f>
        <v>61.261979999999994</v>
      </c>
      <c r="R68">
        <f t="shared" ref="R68:R98" si="3">K68*C68</f>
        <v>37.152419999999992</v>
      </c>
    </row>
    <row r="69" spans="1:18" ht="30" outlineLevel="2" x14ac:dyDescent="0.25">
      <c r="A69" s="20" t="s">
        <v>50</v>
      </c>
      <c r="B69" s="3" t="s">
        <v>38</v>
      </c>
      <c r="C69">
        <v>3</v>
      </c>
      <c r="D69" s="20" t="s">
        <v>93</v>
      </c>
      <c r="E69" s="20" t="s">
        <v>94</v>
      </c>
      <c r="F69" s="20" t="s">
        <v>95</v>
      </c>
      <c r="G69" s="20" t="s">
        <v>96</v>
      </c>
      <c r="H69" s="20" t="s">
        <v>97</v>
      </c>
      <c r="I69" s="21">
        <v>11.121169999999999</v>
      </c>
      <c r="J69" s="21">
        <v>10.210329999999999</v>
      </c>
      <c r="K69" s="21">
        <v>6.1920699999999993</v>
      </c>
      <c r="L69" s="21">
        <v>3.8100399999999999</v>
      </c>
      <c r="M69" s="21">
        <v>1.2161899999999999</v>
      </c>
      <c r="N69" s="21">
        <v>1.8557599999999999</v>
      </c>
      <c r="O69" s="21">
        <v>0</v>
      </c>
      <c r="Q69">
        <f t="shared" si="2"/>
        <v>30.630989999999997</v>
      </c>
      <c r="R69">
        <f t="shared" si="3"/>
        <v>18.576209999999996</v>
      </c>
    </row>
    <row r="70" spans="1:18" ht="30" outlineLevel="2" x14ac:dyDescent="0.25">
      <c r="A70" s="20" t="s">
        <v>51</v>
      </c>
      <c r="B70" s="3" t="s">
        <v>34</v>
      </c>
      <c r="C70">
        <v>18</v>
      </c>
      <c r="D70" s="20" t="s">
        <v>93</v>
      </c>
      <c r="E70" s="20" t="s">
        <v>94</v>
      </c>
      <c r="F70" s="20" t="s">
        <v>95</v>
      </c>
      <c r="G70" s="20" t="s">
        <v>96</v>
      </c>
      <c r="H70" s="20" t="s">
        <v>97</v>
      </c>
      <c r="I70" s="21">
        <v>11.121169999999999</v>
      </c>
      <c r="J70" s="21">
        <v>10.210329999999999</v>
      </c>
      <c r="K70" s="21">
        <v>6.1920699999999993</v>
      </c>
      <c r="L70" s="21">
        <v>3.8100399999999999</v>
      </c>
      <c r="M70" s="21">
        <v>1.2161899999999999</v>
      </c>
      <c r="N70" s="21">
        <v>1.8557599999999999</v>
      </c>
      <c r="O70" s="21">
        <v>0</v>
      </c>
      <c r="Q70">
        <f t="shared" si="2"/>
        <v>183.78593999999998</v>
      </c>
      <c r="R70">
        <f t="shared" si="3"/>
        <v>111.45725999999999</v>
      </c>
    </row>
    <row r="71" spans="1:18" ht="30" outlineLevel="2" x14ac:dyDescent="0.25">
      <c r="A71" s="20" t="s">
        <v>52</v>
      </c>
      <c r="B71" s="3" t="s">
        <v>38</v>
      </c>
      <c r="C71">
        <v>4</v>
      </c>
      <c r="D71" s="20" t="s">
        <v>93</v>
      </c>
      <c r="E71" s="20" t="s">
        <v>94</v>
      </c>
      <c r="F71" s="20" t="s">
        <v>95</v>
      </c>
      <c r="G71" s="20" t="s">
        <v>96</v>
      </c>
      <c r="H71" s="20" t="s">
        <v>97</v>
      </c>
      <c r="I71" s="21">
        <v>11.12116</v>
      </c>
      <c r="J71" s="21">
        <v>10.210149999999999</v>
      </c>
      <c r="K71" s="21">
        <v>6.1920699999999993</v>
      </c>
      <c r="L71" s="21">
        <v>3.74749</v>
      </c>
      <c r="M71" s="21">
        <v>1.2161899999999999</v>
      </c>
      <c r="N71" s="21">
        <v>1.8557599999999999</v>
      </c>
      <c r="O71" s="21">
        <v>0</v>
      </c>
      <c r="Q71">
        <f t="shared" si="2"/>
        <v>40.840599999999995</v>
      </c>
      <c r="R71">
        <f t="shared" si="3"/>
        <v>24.768279999999997</v>
      </c>
    </row>
    <row r="72" spans="1:18" ht="30" outlineLevel="2" x14ac:dyDescent="0.25">
      <c r="A72" s="20" t="s">
        <v>53</v>
      </c>
      <c r="B72" s="3" t="s">
        <v>34</v>
      </c>
      <c r="C72">
        <v>16</v>
      </c>
      <c r="D72" s="20" t="s">
        <v>93</v>
      </c>
      <c r="E72" s="20" t="s">
        <v>94</v>
      </c>
      <c r="F72" s="20" t="s">
        <v>95</v>
      </c>
      <c r="G72" s="20" t="s">
        <v>96</v>
      </c>
      <c r="H72" s="20" t="s">
        <v>97</v>
      </c>
      <c r="I72" s="21">
        <v>11.12116</v>
      </c>
      <c r="J72" s="21">
        <v>10.210149999999999</v>
      </c>
      <c r="K72" s="21">
        <v>6.1920699999999993</v>
      </c>
      <c r="L72" s="21">
        <v>3.74749</v>
      </c>
      <c r="M72" s="21">
        <v>1.2161899999999999</v>
      </c>
      <c r="N72" s="21">
        <v>1.8557599999999999</v>
      </c>
      <c r="O72" s="21">
        <v>0</v>
      </c>
      <c r="Q72">
        <f t="shared" si="2"/>
        <v>163.36239999999998</v>
      </c>
      <c r="R72">
        <f t="shared" si="3"/>
        <v>99.073119999999989</v>
      </c>
    </row>
    <row r="73" spans="1:18" ht="30" outlineLevel="2" x14ac:dyDescent="0.25">
      <c r="A73" s="20" t="s">
        <v>54</v>
      </c>
      <c r="B73" s="3" t="s">
        <v>28</v>
      </c>
      <c r="C73">
        <v>5</v>
      </c>
      <c r="D73" s="20" t="s">
        <v>93</v>
      </c>
      <c r="E73" s="20" t="s">
        <v>94</v>
      </c>
      <c r="F73" s="20" t="s">
        <v>95</v>
      </c>
      <c r="G73" s="20" t="s">
        <v>96</v>
      </c>
      <c r="H73" s="20" t="s">
        <v>97</v>
      </c>
      <c r="I73" s="21">
        <v>11.12116</v>
      </c>
      <c r="J73" s="21">
        <v>10.210149999999999</v>
      </c>
      <c r="K73" s="21">
        <v>6.1920699999999993</v>
      </c>
      <c r="L73" s="21">
        <v>3.74749</v>
      </c>
      <c r="M73" s="21">
        <v>1.2161899999999999</v>
      </c>
      <c r="N73" s="21">
        <v>1.8557599999999999</v>
      </c>
      <c r="O73" s="21">
        <v>0</v>
      </c>
      <c r="Q73">
        <f t="shared" si="2"/>
        <v>51.050749999999994</v>
      </c>
      <c r="R73">
        <f t="shared" si="3"/>
        <v>30.960349999999998</v>
      </c>
    </row>
    <row r="74" spans="1:18" ht="30" outlineLevel="2" x14ac:dyDescent="0.25">
      <c r="A74" s="20" t="s">
        <v>55</v>
      </c>
      <c r="B74" s="3" t="s">
        <v>26</v>
      </c>
      <c r="C74">
        <v>5</v>
      </c>
      <c r="D74" s="20" t="s">
        <v>93</v>
      </c>
      <c r="E74" s="20" t="s">
        <v>94</v>
      </c>
      <c r="F74" s="20" t="s">
        <v>95</v>
      </c>
      <c r="G74" s="20" t="s">
        <v>96</v>
      </c>
      <c r="H74" s="20" t="s">
        <v>97</v>
      </c>
      <c r="I74" s="21">
        <v>11.12116</v>
      </c>
      <c r="J74" s="21">
        <v>10.210149999999999</v>
      </c>
      <c r="K74" s="21">
        <v>6.1920699999999993</v>
      </c>
      <c r="L74" s="21">
        <v>3.74749</v>
      </c>
      <c r="M74" s="21">
        <v>1.2161899999999999</v>
      </c>
      <c r="N74" s="21">
        <v>1.8557599999999999</v>
      </c>
      <c r="O74" s="21">
        <v>0</v>
      </c>
      <c r="Q74">
        <f t="shared" si="2"/>
        <v>51.050749999999994</v>
      </c>
      <c r="R74">
        <f t="shared" si="3"/>
        <v>30.960349999999998</v>
      </c>
    </row>
    <row r="75" spans="1:18" ht="30" outlineLevel="2" x14ac:dyDescent="0.25">
      <c r="A75" s="20" t="s">
        <v>56</v>
      </c>
      <c r="B75" s="3" t="s">
        <v>34</v>
      </c>
      <c r="C75">
        <v>16</v>
      </c>
      <c r="D75" s="20" t="s">
        <v>93</v>
      </c>
      <c r="E75" s="20" t="s">
        <v>94</v>
      </c>
      <c r="F75" s="20" t="s">
        <v>95</v>
      </c>
      <c r="G75" s="20" t="s">
        <v>96</v>
      </c>
      <c r="H75" s="20" t="s">
        <v>97</v>
      </c>
      <c r="I75" s="21">
        <v>11.12116</v>
      </c>
      <c r="J75" s="21">
        <v>10.210149999999999</v>
      </c>
      <c r="K75" s="21">
        <v>6.1920699999999993</v>
      </c>
      <c r="L75" s="21">
        <v>3.74749</v>
      </c>
      <c r="M75" s="21">
        <v>1.2161899999999999</v>
      </c>
      <c r="N75" s="21">
        <v>1.8557599999999999</v>
      </c>
      <c r="O75" s="21">
        <v>0</v>
      </c>
      <c r="Q75">
        <f t="shared" si="2"/>
        <v>163.36239999999998</v>
      </c>
      <c r="R75">
        <f t="shared" si="3"/>
        <v>99.073119999999989</v>
      </c>
    </row>
    <row r="76" spans="1:18" ht="30" outlineLevel="2" x14ac:dyDescent="0.25">
      <c r="A76" s="20" t="s">
        <v>57</v>
      </c>
      <c r="B76" s="3" t="s">
        <v>28</v>
      </c>
      <c r="C76">
        <v>4</v>
      </c>
      <c r="D76" s="20" t="s">
        <v>93</v>
      </c>
      <c r="E76" s="20" t="s">
        <v>94</v>
      </c>
      <c r="F76" s="20" t="s">
        <v>95</v>
      </c>
      <c r="G76" s="20" t="s">
        <v>96</v>
      </c>
      <c r="H76" s="20" t="s">
        <v>97</v>
      </c>
      <c r="I76" s="21">
        <v>11.12116</v>
      </c>
      <c r="J76" s="21">
        <v>10.210149999999999</v>
      </c>
      <c r="K76" s="21">
        <v>6.1920699999999993</v>
      </c>
      <c r="L76" s="21">
        <v>3.74749</v>
      </c>
      <c r="M76" s="21">
        <v>1.2161899999999999</v>
      </c>
      <c r="N76" s="21">
        <v>1.8557599999999999</v>
      </c>
      <c r="O76" s="21">
        <v>0</v>
      </c>
      <c r="Q76">
        <f t="shared" si="2"/>
        <v>40.840599999999995</v>
      </c>
      <c r="R76">
        <f t="shared" si="3"/>
        <v>24.768279999999997</v>
      </c>
    </row>
    <row r="77" spans="1:18" ht="30" outlineLevel="2" x14ac:dyDescent="0.25">
      <c r="A77" s="20" t="s">
        <v>58</v>
      </c>
      <c r="B77" s="3" t="s">
        <v>26</v>
      </c>
      <c r="C77">
        <v>6</v>
      </c>
      <c r="D77" s="20" t="s">
        <v>93</v>
      </c>
      <c r="E77" s="20" t="s">
        <v>94</v>
      </c>
      <c r="F77" s="20" t="s">
        <v>95</v>
      </c>
      <c r="G77" s="20" t="s">
        <v>96</v>
      </c>
      <c r="H77" s="20" t="s">
        <v>97</v>
      </c>
      <c r="I77" s="21">
        <v>11.12116</v>
      </c>
      <c r="J77" s="21">
        <v>10.210149999999999</v>
      </c>
      <c r="K77" s="21">
        <v>6.1920699999999993</v>
      </c>
      <c r="L77" s="21">
        <v>3.74749</v>
      </c>
      <c r="M77" s="21">
        <v>1.2161899999999999</v>
      </c>
      <c r="N77" s="21">
        <v>1.8557599999999999</v>
      </c>
      <c r="O77" s="21">
        <v>0</v>
      </c>
      <c r="Q77">
        <f t="shared" si="2"/>
        <v>61.260899999999992</v>
      </c>
      <c r="R77">
        <f t="shared" si="3"/>
        <v>37.152419999999992</v>
      </c>
    </row>
    <row r="78" spans="1:18" ht="30" outlineLevel="2" x14ac:dyDescent="0.25">
      <c r="A78" s="20" t="s">
        <v>59</v>
      </c>
      <c r="B78" s="3" t="s">
        <v>38</v>
      </c>
      <c r="C78">
        <v>5</v>
      </c>
      <c r="D78" s="20" t="s">
        <v>93</v>
      </c>
      <c r="E78" s="20" t="s">
        <v>94</v>
      </c>
      <c r="F78" s="20" t="s">
        <v>95</v>
      </c>
      <c r="G78" s="20" t="s">
        <v>96</v>
      </c>
      <c r="H78" s="20" t="s">
        <v>97</v>
      </c>
      <c r="I78" s="21">
        <v>11.12116</v>
      </c>
      <c r="J78" s="21">
        <v>10.210149999999999</v>
      </c>
      <c r="K78" s="21">
        <v>6.1920699999999993</v>
      </c>
      <c r="L78" s="21">
        <v>3.74749</v>
      </c>
      <c r="M78" s="21">
        <v>1.2161899999999999</v>
      </c>
      <c r="N78" s="21">
        <v>1.8557599999999999</v>
      </c>
      <c r="O78" s="21">
        <v>0</v>
      </c>
      <c r="Q78">
        <f t="shared" si="2"/>
        <v>51.050749999999994</v>
      </c>
      <c r="R78">
        <f t="shared" si="3"/>
        <v>30.960349999999998</v>
      </c>
    </row>
    <row r="79" spans="1:18" ht="30" outlineLevel="2" x14ac:dyDescent="0.25">
      <c r="A79" s="20" t="s">
        <v>60</v>
      </c>
      <c r="B79" s="3" t="s">
        <v>28</v>
      </c>
      <c r="C79">
        <v>5</v>
      </c>
      <c r="D79" s="20" t="s">
        <v>93</v>
      </c>
      <c r="E79" s="20" t="s">
        <v>94</v>
      </c>
      <c r="F79" s="20" t="s">
        <v>95</v>
      </c>
      <c r="G79" s="20" t="s">
        <v>96</v>
      </c>
      <c r="H79" s="20" t="s">
        <v>97</v>
      </c>
      <c r="I79" s="21">
        <v>11.12116</v>
      </c>
      <c r="J79" s="21">
        <v>10.210149999999999</v>
      </c>
      <c r="K79" s="21">
        <v>6.1920699999999993</v>
      </c>
      <c r="L79" s="21">
        <v>3.74749</v>
      </c>
      <c r="M79" s="21">
        <v>1.2161899999999999</v>
      </c>
      <c r="N79" s="21">
        <v>1.8557599999999999</v>
      </c>
      <c r="O79" s="21">
        <v>0</v>
      </c>
      <c r="Q79">
        <f t="shared" si="2"/>
        <v>51.050749999999994</v>
      </c>
      <c r="R79">
        <f t="shared" si="3"/>
        <v>30.960349999999998</v>
      </c>
    </row>
    <row r="80" spans="1:18" ht="30" outlineLevel="2" x14ac:dyDescent="0.25">
      <c r="A80" s="20" t="s">
        <v>61</v>
      </c>
      <c r="B80" s="3" t="s">
        <v>26</v>
      </c>
      <c r="C80">
        <v>4</v>
      </c>
      <c r="D80" s="20" t="s">
        <v>93</v>
      </c>
      <c r="E80" s="20" t="s">
        <v>94</v>
      </c>
      <c r="F80" s="20" t="s">
        <v>95</v>
      </c>
      <c r="G80" s="20" t="s">
        <v>96</v>
      </c>
      <c r="H80" s="20" t="s">
        <v>97</v>
      </c>
      <c r="I80" s="21">
        <v>11.12116</v>
      </c>
      <c r="J80" s="21">
        <v>10.210149999999999</v>
      </c>
      <c r="K80" s="21">
        <v>6.1920699999999993</v>
      </c>
      <c r="L80" s="21">
        <v>3.74749</v>
      </c>
      <c r="M80" s="21">
        <v>1.2161899999999999</v>
      </c>
      <c r="N80" s="21">
        <v>1.8557599999999999</v>
      </c>
      <c r="O80" s="21">
        <v>0</v>
      </c>
      <c r="Q80">
        <f t="shared" si="2"/>
        <v>40.840599999999995</v>
      </c>
      <c r="R80">
        <f t="shared" si="3"/>
        <v>24.768279999999997</v>
      </c>
    </row>
    <row r="81" spans="1:18" ht="30" outlineLevel="2" x14ac:dyDescent="0.25">
      <c r="A81" s="20" t="s">
        <v>62</v>
      </c>
      <c r="B81" s="3" t="s">
        <v>38</v>
      </c>
      <c r="C81">
        <v>4</v>
      </c>
      <c r="D81" s="20" t="s">
        <v>93</v>
      </c>
      <c r="E81" s="20" t="s">
        <v>94</v>
      </c>
      <c r="F81" s="20" t="s">
        <v>95</v>
      </c>
      <c r="G81" s="20" t="s">
        <v>96</v>
      </c>
      <c r="H81" s="20" t="s">
        <v>97</v>
      </c>
      <c r="I81" s="21">
        <v>11.12116</v>
      </c>
      <c r="J81" s="21">
        <v>10.210149999999999</v>
      </c>
      <c r="K81" s="21">
        <v>6.1920699999999993</v>
      </c>
      <c r="L81" s="21">
        <v>3.74749</v>
      </c>
      <c r="M81" s="21">
        <v>1.2161899999999999</v>
      </c>
      <c r="N81" s="21">
        <v>1.8557599999999999</v>
      </c>
      <c r="O81" s="21">
        <v>0</v>
      </c>
      <c r="Q81">
        <f t="shared" si="2"/>
        <v>40.840599999999995</v>
      </c>
      <c r="R81">
        <f t="shared" si="3"/>
        <v>24.768279999999997</v>
      </c>
    </row>
    <row r="82" spans="1:18" ht="30" outlineLevel="2" x14ac:dyDescent="0.25">
      <c r="A82" s="20" t="s">
        <v>63</v>
      </c>
      <c r="B82" s="3" t="s">
        <v>34</v>
      </c>
      <c r="C82">
        <v>18</v>
      </c>
      <c r="D82" s="20" t="s">
        <v>93</v>
      </c>
      <c r="E82" s="20" t="s">
        <v>94</v>
      </c>
      <c r="F82" s="20" t="s">
        <v>95</v>
      </c>
      <c r="G82" s="20" t="s">
        <v>96</v>
      </c>
      <c r="H82" s="20" t="s">
        <v>97</v>
      </c>
      <c r="I82" s="21">
        <v>11.12116</v>
      </c>
      <c r="J82" s="21">
        <v>10.210149999999999</v>
      </c>
      <c r="K82" s="21">
        <v>6.1920699999999993</v>
      </c>
      <c r="L82" s="21">
        <v>3.74749</v>
      </c>
      <c r="M82" s="21">
        <v>1.2161899999999999</v>
      </c>
      <c r="N82" s="21">
        <v>1.8557599999999999</v>
      </c>
      <c r="O82" s="21">
        <v>0</v>
      </c>
      <c r="Q82">
        <f t="shared" si="2"/>
        <v>183.78269999999998</v>
      </c>
      <c r="R82">
        <f t="shared" si="3"/>
        <v>111.45725999999999</v>
      </c>
    </row>
    <row r="83" spans="1:18" ht="30" outlineLevel="2" x14ac:dyDescent="0.25">
      <c r="A83" s="20" t="s">
        <v>64</v>
      </c>
      <c r="B83" s="3" t="s">
        <v>28</v>
      </c>
      <c r="C83">
        <v>4</v>
      </c>
      <c r="D83" s="20" t="s">
        <v>93</v>
      </c>
      <c r="E83" s="20" t="s">
        <v>94</v>
      </c>
      <c r="F83" s="20" t="s">
        <v>95</v>
      </c>
      <c r="G83" s="20" t="s">
        <v>96</v>
      </c>
      <c r="H83" s="20" t="s">
        <v>97</v>
      </c>
      <c r="I83" s="21">
        <v>11.119809999999999</v>
      </c>
      <c r="J83" s="21">
        <v>10.20749</v>
      </c>
      <c r="K83" s="21">
        <v>6.1927699999999994</v>
      </c>
      <c r="L83" s="21">
        <v>3.6706999999999996</v>
      </c>
      <c r="M83" s="21">
        <v>1.2179499999999999</v>
      </c>
      <c r="N83" s="21">
        <v>1.8586399999999998</v>
      </c>
      <c r="O83" s="21">
        <v>0</v>
      </c>
      <c r="Q83">
        <f t="shared" si="2"/>
        <v>40.82996</v>
      </c>
      <c r="R83">
        <f t="shared" si="3"/>
        <v>24.771079999999998</v>
      </c>
    </row>
    <row r="84" spans="1:18" ht="30" outlineLevel="2" x14ac:dyDescent="0.25">
      <c r="A84" s="20" t="s">
        <v>65</v>
      </c>
      <c r="B84" s="3" t="s">
        <v>26</v>
      </c>
      <c r="C84">
        <v>7</v>
      </c>
      <c r="D84" s="20" t="s">
        <v>93</v>
      </c>
      <c r="E84" s="20" t="s">
        <v>94</v>
      </c>
      <c r="F84" s="20" t="s">
        <v>95</v>
      </c>
      <c r="G84" s="20" t="s">
        <v>96</v>
      </c>
      <c r="H84" s="20" t="s">
        <v>97</v>
      </c>
      <c r="I84" s="21">
        <v>11.119809999999999</v>
      </c>
      <c r="J84" s="21">
        <v>10.20749</v>
      </c>
      <c r="K84" s="21">
        <v>6.1927699999999994</v>
      </c>
      <c r="L84" s="21">
        <v>3.6706999999999996</v>
      </c>
      <c r="M84" s="21">
        <v>1.2179499999999999</v>
      </c>
      <c r="N84" s="21">
        <v>1.8586399999999998</v>
      </c>
      <c r="O84" s="21">
        <v>0</v>
      </c>
      <c r="Q84">
        <f t="shared" si="2"/>
        <v>71.452429999999993</v>
      </c>
      <c r="R84">
        <f t="shared" si="3"/>
        <v>43.34939</v>
      </c>
    </row>
    <row r="85" spans="1:18" ht="30" outlineLevel="2" x14ac:dyDescent="0.25">
      <c r="A85" s="20" t="s">
        <v>66</v>
      </c>
      <c r="B85" s="3" t="s">
        <v>38</v>
      </c>
      <c r="C85">
        <v>4</v>
      </c>
      <c r="D85" s="20" t="s">
        <v>93</v>
      </c>
      <c r="E85" s="20" t="s">
        <v>94</v>
      </c>
      <c r="F85" s="20" t="s">
        <v>95</v>
      </c>
      <c r="G85" s="20" t="s">
        <v>96</v>
      </c>
      <c r="H85" s="20" t="s">
        <v>97</v>
      </c>
      <c r="I85" s="21">
        <v>11.119809999999999</v>
      </c>
      <c r="J85" s="21">
        <v>10.20749</v>
      </c>
      <c r="K85" s="21">
        <v>6.1927699999999994</v>
      </c>
      <c r="L85" s="21">
        <v>3.6706999999999996</v>
      </c>
      <c r="M85" s="21">
        <v>1.2179499999999999</v>
      </c>
      <c r="N85" s="21">
        <v>1.8586399999999998</v>
      </c>
      <c r="O85" s="21">
        <v>0</v>
      </c>
      <c r="Q85">
        <f t="shared" si="2"/>
        <v>40.82996</v>
      </c>
      <c r="R85">
        <f t="shared" si="3"/>
        <v>24.771079999999998</v>
      </c>
    </row>
    <row r="86" spans="1:18" ht="30" outlineLevel="2" x14ac:dyDescent="0.25">
      <c r="A86" s="20" t="s">
        <v>67</v>
      </c>
      <c r="B86" s="3" t="s">
        <v>34</v>
      </c>
      <c r="C86">
        <v>15</v>
      </c>
      <c r="D86" s="20" t="s">
        <v>93</v>
      </c>
      <c r="E86" s="20" t="s">
        <v>94</v>
      </c>
      <c r="F86" s="20" t="s">
        <v>95</v>
      </c>
      <c r="G86" s="20" t="s">
        <v>96</v>
      </c>
      <c r="H86" s="20" t="s">
        <v>97</v>
      </c>
      <c r="I86" s="21">
        <v>11.119809999999999</v>
      </c>
      <c r="J86" s="21">
        <v>10.20749</v>
      </c>
      <c r="K86" s="21">
        <v>6.1927699999999994</v>
      </c>
      <c r="L86" s="21">
        <v>3.6706999999999996</v>
      </c>
      <c r="M86" s="21">
        <v>1.2179499999999999</v>
      </c>
      <c r="N86" s="21">
        <v>1.8586399999999998</v>
      </c>
      <c r="O86" s="21">
        <v>0</v>
      </c>
      <c r="Q86">
        <f t="shared" si="2"/>
        <v>153.11234999999999</v>
      </c>
      <c r="R86">
        <f t="shared" si="3"/>
        <v>92.891549999999995</v>
      </c>
    </row>
    <row r="87" spans="1:18" ht="30" outlineLevel="2" x14ac:dyDescent="0.25">
      <c r="A87" s="20" t="s">
        <v>68</v>
      </c>
      <c r="B87" s="3" t="s">
        <v>28</v>
      </c>
      <c r="C87">
        <v>4</v>
      </c>
      <c r="D87" s="20" t="s">
        <v>93</v>
      </c>
      <c r="E87" s="20" t="s">
        <v>94</v>
      </c>
      <c r="F87" s="20" t="s">
        <v>95</v>
      </c>
      <c r="G87" s="20" t="s">
        <v>96</v>
      </c>
      <c r="H87" s="20" t="s">
        <v>97</v>
      </c>
      <c r="I87" s="21">
        <v>11.119809999999999</v>
      </c>
      <c r="J87" s="21">
        <v>10.20749</v>
      </c>
      <c r="K87" s="21">
        <v>6.1927699999999994</v>
      </c>
      <c r="L87" s="21">
        <v>3.6706999999999996</v>
      </c>
      <c r="M87" s="21">
        <v>1.2179499999999999</v>
      </c>
      <c r="N87" s="21">
        <v>1.8586399999999998</v>
      </c>
      <c r="O87" s="21">
        <v>0</v>
      </c>
      <c r="Q87">
        <f t="shared" si="2"/>
        <v>40.82996</v>
      </c>
      <c r="R87">
        <f t="shared" si="3"/>
        <v>24.771079999999998</v>
      </c>
    </row>
    <row r="88" spans="1:18" ht="30" outlineLevel="2" x14ac:dyDescent="0.25">
      <c r="A88" s="20" t="s">
        <v>69</v>
      </c>
      <c r="B88" s="3" t="s">
        <v>26</v>
      </c>
      <c r="C88">
        <v>4</v>
      </c>
      <c r="D88" s="20" t="s">
        <v>93</v>
      </c>
      <c r="E88" s="20" t="s">
        <v>94</v>
      </c>
      <c r="F88" s="20" t="s">
        <v>95</v>
      </c>
      <c r="G88" s="20" t="s">
        <v>96</v>
      </c>
      <c r="H88" s="20" t="s">
        <v>97</v>
      </c>
      <c r="I88" s="21">
        <v>11.119809999999999</v>
      </c>
      <c r="J88" s="21">
        <v>10.20749</v>
      </c>
      <c r="K88" s="21">
        <v>6.1927699999999994</v>
      </c>
      <c r="L88" s="21">
        <v>3.6706999999999996</v>
      </c>
      <c r="M88" s="21">
        <v>1.2179499999999999</v>
      </c>
      <c r="N88" s="21">
        <v>1.8586399999999998</v>
      </c>
      <c r="O88" s="21">
        <v>0</v>
      </c>
      <c r="Q88">
        <f t="shared" si="2"/>
        <v>40.82996</v>
      </c>
      <c r="R88">
        <f t="shared" si="3"/>
        <v>24.771079999999998</v>
      </c>
    </row>
    <row r="89" spans="1:18" ht="30" outlineLevel="2" x14ac:dyDescent="0.25">
      <c r="A89" s="20" t="s">
        <v>70</v>
      </c>
      <c r="B89" s="3" t="s">
        <v>38</v>
      </c>
      <c r="C89">
        <v>4</v>
      </c>
      <c r="D89" s="20" t="s">
        <v>93</v>
      </c>
      <c r="E89" s="20" t="s">
        <v>94</v>
      </c>
      <c r="F89" s="20" t="s">
        <v>95</v>
      </c>
      <c r="G89" s="20" t="s">
        <v>96</v>
      </c>
      <c r="H89" s="20" t="s">
        <v>97</v>
      </c>
      <c r="I89" s="21">
        <v>11.119809999999999</v>
      </c>
      <c r="J89" s="21">
        <v>10.20749</v>
      </c>
      <c r="K89" s="21">
        <v>6.1927699999999994</v>
      </c>
      <c r="L89" s="21">
        <v>3.6706999999999996</v>
      </c>
      <c r="M89" s="21">
        <v>1.2179499999999999</v>
      </c>
      <c r="N89" s="21">
        <v>1.8586399999999998</v>
      </c>
      <c r="O89" s="21">
        <v>0</v>
      </c>
      <c r="Q89">
        <f t="shared" si="2"/>
        <v>40.82996</v>
      </c>
      <c r="R89">
        <f t="shared" si="3"/>
        <v>24.771079999999998</v>
      </c>
    </row>
    <row r="90" spans="1:18" ht="30" outlineLevel="2" x14ac:dyDescent="0.25">
      <c r="A90" s="20" t="s">
        <v>71</v>
      </c>
      <c r="B90" s="3" t="s">
        <v>34</v>
      </c>
      <c r="C90">
        <v>19</v>
      </c>
      <c r="D90" s="20" t="s">
        <v>93</v>
      </c>
      <c r="E90" s="20" t="s">
        <v>94</v>
      </c>
      <c r="F90" s="20" t="s">
        <v>95</v>
      </c>
      <c r="G90" s="20" t="s">
        <v>96</v>
      </c>
      <c r="H90" s="20" t="s">
        <v>97</v>
      </c>
      <c r="I90" s="21">
        <v>11.119809999999999</v>
      </c>
      <c r="J90" s="21">
        <v>10.20749</v>
      </c>
      <c r="K90" s="21">
        <v>6.1927699999999994</v>
      </c>
      <c r="L90" s="21">
        <v>3.6706999999999996</v>
      </c>
      <c r="M90" s="21">
        <v>1.2179499999999999</v>
      </c>
      <c r="N90" s="21">
        <v>1.8586399999999998</v>
      </c>
      <c r="O90" s="21">
        <v>0</v>
      </c>
      <c r="Q90">
        <f t="shared" si="2"/>
        <v>193.94230999999999</v>
      </c>
      <c r="R90">
        <f t="shared" si="3"/>
        <v>117.66262999999999</v>
      </c>
    </row>
    <row r="91" spans="1:18" ht="30" outlineLevel="2" x14ac:dyDescent="0.25">
      <c r="A91" s="20" t="s">
        <v>72</v>
      </c>
      <c r="B91" s="3" t="s">
        <v>28</v>
      </c>
      <c r="C91">
        <v>4</v>
      </c>
      <c r="D91" s="20" t="s">
        <v>93</v>
      </c>
      <c r="E91" s="20" t="s">
        <v>94</v>
      </c>
      <c r="F91" s="20" t="s">
        <v>95</v>
      </c>
      <c r="G91" s="20" t="s">
        <v>96</v>
      </c>
      <c r="H91" s="20" t="s">
        <v>97</v>
      </c>
      <c r="I91" s="21">
        <v>11.119809999999999</v>
      </c>
      <c r="J91" s="21">
        <v>10.20749</v>
      </c>
      <c r="K91" s="21">
        <v>6.1927699999999994</v>
      </c>
      <c r="L91" s="21">
        <v>3.6706999999999996</v>
      </c>
      <c r="M91" s="21">
        <v>1.2179499999999999</v>
      </c>
      <c r="N91" s="21">
        <v>1.8586399999999998</v>
      </c>
      <c r="O91" s="21">
        <v>0</v>
      </c>
      <c r="Q91">
        <f t="shared" si="2"/>
        <v>40.82996</v>
      </c>
      <c r="R91">
        <f t="shared" si="3"/>
        <v>24.771079999999998</v>
      </c>
    </row>
    <row r="92" spans="1:18" ht="30" outlineLevel="2" x14ac:dyDescent="0.25">
      <c r="A92" s="20" t="s">
        <v>73</v>
      </c>
      <c r="B92" s="3" t="s">
        <v>26</v>
      </c>
      <c r="C92">
        <v>7</v>
      </c>
      <c r="D92" s="20" t="s">
        <v>93</v>
      </c>
      <c r="E92" s="20" t="s">
        <v>94</v>
      </c>
      <c r="F92" s="20" t="s">
        <v>95</v>
      </c>
      <c r="G92" s="20" t="s">
        <v>96</v>
      </c>
      <c r="H92" s="20" t="s">
        <v>97</v>
      </c>
      <c r="I92" s="21">
        <v>11.119809999999999</v>
      </c>
      <c r="J92" s="21">
        <v>10.20749</v>
      </c>
      <c r="K92" s="21">
        <v>6.1927699999999994</v>
      </c>
      <c r="L92" s="21">
        <v>3.6706999999999996</v>
      </c>
      <c r="M92" s="21">
        <v>1.2179499999999999</v>
      </c>
      <c r="N92" s="21">
        <v>1.8586399999999998</v>
      </c>
      <c r="O92" s="21">
        <v>0</v>
      </c>
      <c r="Q92">
        <f t="shared" si="2"/>
        <v>71.452429999999993</v>
      </c>
      <c r="R92">
        <f t="shared" si="3"/>
        <v>43.34939</v>
      </c>
    </row>
    <row r="93" spans="1:18" ht="30" outlineLevel="2" x14ac:dyDescent="0.25">
      <c r="A93" s="20" t="s">
        <v>74</v>
      </c>
      <c r="B93" s="3" t="s">
        <v>38</v>
      </c>
      <c r="C93">
        <v>4</v>
      </c>
      <c r="D93" s="20" t="s">
        <v>93</v>
      </c>
      <c r="E93" s="20" t="s">
        <v>94</v>
      </c>
      <c r="F93" s="20" t="s">
        <v>95</v>
      </c>
      <c r="G93" s="20" t="s">
        <v>96</v>
      </c>
      <c r="H93" s="20" t="s">
        <v>97</v>
      </c>
      <c r="I93" s="21">
        <v>11.119809999999999</v>
      </c>
      <c r="J93" s="21">
        <v>10.20749</v>
      </c>
      <c r="K93" s="21">
        <v>6.1927699999999994</v>
      </c>
      <c r="L93" s="21">
        <v>3.6706999999999996</v>
      </c>
      <c r="M93" s="21">
        <v>1.2179499999999999</v>
      </c>
      <c r="N93" s="21">
        <v>1.8586399999999998</v>
      </c>
      <c r="O93" s="21">
        <v>0</v>
      </c>
      <c r="Q93">
        <f t="shared" si="2"/>
        <v>40.82996</v>
      </c>
      <c r="R93">
        <f t="shared" si="3"/>
        <v>24.771079999999998</v>
      </c>
    </row>
    <row r="94" spans="1:18" ht="30" outlineLevel="2" x14ac:dyDescent="0.25">
      <c r="A94" s="20" t="s">
        <v>75</v>
      </c>
      <c r="B94" s="3" t="s">
        <v>34</v>
      </c>
      <c r="C94">
        <v>15</v>
      </c>
      <c r="D94" s="20" t="s">
        <v>93</v>
      </c>
      <c r="E94" s="20" t="s">
        <v>94</v>
      </c>
      <c r="F94" s="20" t="s">
        <v>95</v>
      </c>
      <c r="G94" s="20" t="s">
        <v>96</v>
      </c>
      <c r="H94" s="20" t="s">
        <v>97</v>
      </c>
      <c r="I94" s="21">
        <v>11.119809999999999</v>
      </c>
      <c r="J94" s="21">
        <v>10.20749</v>
      </c>
      <c r="K94" s="21">
        <v>6.1927699999999994</v>
      </c>
      <c r="L94" s="21">
        <v>3.6706999999999996</v>
      </c>
      <c r="M94" s="21">
        <v>1.2179499999999999</v>
      </c>
      <c r="N94" s="21">
        <v>1.8586399999999998</v>
      </c>
      <c r="O94" s="21">
        <v>0</v>
      </c>
      <c r="Q94">
        <f t="shared" si="2"/>
        <v>153.11234999999999</v>
      </c>
      <c r="R94">
        <f t="shared" si="3"/>
        <v>92.891549999999995</v>
      </c>
    </row>
    <row r="95" spans="1:18" ht="30" outlineLevel="2" x14ac:dyDescent="0.25">
      <c r="A95" s="20" t="s">
        <v>76</v>
      </c>
      <c r="B95" s="3" t="s">
        <v>28</v>
      </c>
      <c r="C95">
        <v>4</v>
      </c>
      <c r="D95" s="20" t="s">
        <v>93</v>
      </c>
      <c r="E95" s="20" t="s">
        <v>94</v>
      </c>
      <c r="F95" s="20" t="s">
        <v>95</v>
      </c>
      <c r="G95" s="20" t="s">
        <v>96</v>
      </c>
      <c r="H95" s="20" t="s">
        <v>97</v>
      </c>
      <c r="I95" s="21">
        <v>11.12238</v>
      </c>
      <c r="J95" s="21">
        <v>10.216299999999999</v>
      </c>
      <c r="K95" s="21">
        <v>6.1920799999999998</v>
      </c>
      <c r="L95" s="21">
        <v>3.7729199999999996</v>
      </c>
      <c r="M95" s="21">
        <v>1.21617</v>
      </c>
      <c r="N95" s="21">
        <v>1.8557399999999999</v>
      </c>
      <c r="O95" s="21">
        <v>0</v>
      </c>
      <c r="Q95">
        <f t="shared" si="2"/>
        <v>40.865199999999994</v>
      </c>
      <c r="R95">
        <f t="shared" si="3"/>
        <v>24.768319999999999</v>
      </c>
    </row>
    <row r="96" spans="1:18" ht="30" outlineLevel="2" x14ac:dyDescent="0.25">
      <c r="A96" s="20" t="s">
        <v>77</v>
      </c>
      <c r="B96" s="3" t="s">
        <v>26</v>
      </c>
      <c r="C96">
        <v>8</v>
      </c>
      <c r="D96" s="20" t="s">
        <v>93</v>
      </c>
      <c r="E96" s="20" t="s">
        <v>94</v>
      </c>
      <c r="F96" s="20" t="s">
        <v>95</v>
      </c>
      <c r="G96" s="20" t="s">
        <v>96</v>
      </c>
      <c r="H96" s="20" t="s">
        <v>97</v>
      </c>
      <c r="I96" s="21">
        <v>11.12238</v>
      </c>
      <c r="J96" s="21">
        <v>10.216299999999999</v>
      </c>
      <c r="K96" s="21">
        <v>6.1920799999999998</v>
      </c>
      <c r="L96" s="21">
        <v>3.7729199999999996</v>
      </c>
      <c r="M96" s="21">
        <v>1.21617</v>
      </c>
      <c r="N96" s="21">
        <v>1.8557399999999999</v>
      </c>
      <c r="O96" s="21">
        <v>0</v>
      </c>
      <c r="Q96">
        <f t="shared" si="2"/>
        <v>81.730399999999989</v>
      </c>
      <c r="R96">
        <f t="shared" si="3"/>
        <v>49.536639999999998</v>
      </c>
    </row>
    <row r="97" spans="1:18" ht="30" outlineLevel="2" x14ac:dyDescent="0.25">
      <c r="A97" s="20" t="s">
        <v>78</v>
      </c>
      <c r="B97" s="3" t="s">
        <v>38</v>
      </c>
      <c r="C97">
        <v>5</v>
      </c>
      <c r="D97" s="20" t="s">
        <v>93</v>
      </c>
      <c r="E97" s="20" t="s">
        <v>94</v>
      </c>
      <c r="F97" s="20" t="s">
        <v>95</v>
      </c>
      <c r="G97" s="20" t="s">
        <v>96</v>
      </c>
      <c r="H97" s="20" t="s">
        <v>97</v>
      </c>
      <c r="I97" s="21">
        <v>11.12238</v>
      </c>
      <c r="J97" s="21">
        <v>10.216299999999999</v>
      </c>
      <c r="K97" s="21">
        <v>6.1920799999999998</v>
      </c>
      <c r="L97" s="21">
        <v>3.7729199999999996</v>
      </c>
      <c r="M97" s="21">
        <v>1.21617</v>
      </c>
      <c r="N97" s="21">
        <v>1.8557399999999999</v>
      </c>
      <c r="O97" s="21">
        <v>0</v>
      </c>
      <c r="Q97">
        <f t="shared" si="2"/>
        <v>51.081499999999991</v>
      </c>
      <c r="R97">
        <f t="shared" si="3"/>
        <v>30.9604</v>
      </c>
    </row>
    <row r="98" spans="1:18" ht="30" outlineLevel="2" x14ac:dyDescent="0.25">
      <c r="A98" s="20" t="s">
        <v>79</v>
      </c>
      <c r="B98" s="3" t="s">
        <v>34</v>
      </c>
      <c r="C98">
        <v>14</v>
      </c>
      <c r="D98" s="20" t="s">
        <v>93</v>
      </c>
      <c r="E98" s="20" t="s">
        <v>94</v>
      </c>
      <c r="F98" s="20" t="s">
        <v>95</v>
      </c>
      <c r="G98" s="20" t="s">
        <v>96</v>
      </c>
      <c r="H98" s="20" t="s">
        <v>97</v>
      </c>
      <c r="I98" s="21">
        <v>11.12238</v>
      </c>
      <c r="J98" s="21">
        <v>10.216299999999999</v>
      </c>
      <c r="K98" s="21">
        <v>6.1920799999999998</v>
      </c>
      <c r="L98" s="21">
        <v>3.7729199999999996</v>
      </c>
      <c r="M98" s="21">
        <v>1.21617</v>
      </c>
      <c r="N98" s="21">
        <v>1.8557399999999999</v>
      </c>
      <c r="O98" s="21">
        <v>0</v>
      </c>
      <c r="Q98">
        <f t="shared" si="2"/>
        <v>143.02819999999997</v>
      </c>
      <c r="R98">
        <f t="shared" si="3"/>
        <v>86.689120000000003</v>
      </c>
    </row>
    <row r="99" spans="1:18" ht="30" outlineLevel="1" x14ac:dyDescent="0.25">
      <c r="A99" s="20"/>
      <c r="B99" s="3"/>
      <c r="D99" s="20"/>
      <c r="E99" s="20"/>
      <c r="F99" s="20"/>
      <c r="G99" s="20"/>
      <c r="H99" s="1" t="s">
        <v>4</v>
      </c>
      <c r="I99" s="21"/>
      <c r="J99" s="21"/>
      <c r="K99" s="21"/>
      <c r="L99" s="21"/>
      <c r="M99" s="21"/>
      <c r="N99" s="21"/>
      <c r="O99" s="21"/>
      <c r="Q99">
        <f>SUBTOTAL(9,Q51:Q98)</f>
        <v>3727.0327499999985</v>
      </c>
      <c r="R99">
        <f>SUBTOTAL(9,R51:R98)</f>
        <v>2260.1701499999999</v>
      </c>
    </row>
    <row r="100" spans="1:18" ht="30" outlineLevel="2" x14ac:dyDescent="0.25">
      <c r="A100" s="20" t="s">
        <v>23</v>
      </c>
      <c r="B100" s="3" t="s">
        <v>24</v>
      </c>
      <c r="C100">
        <v>4</v>
      </c>
      <c r="D100" s="20" t="s">
        <v>93</v>
      </c>
      <c r="E100" s="20" t="s">
        <v>98</v>
      </c>
      <c r="F100" s="20" t="s">
        <v>95</v>
      </c>
      <c r="G100" s="20" t="s">
        <v>121</v>
      </c>
      <c r="H100" s="20" t="s">
        <v>122</v>
      </c>
      <c r="I100" s="21">
        <v>0.53428999999999993</v>
      </c>
      <c r="J100" s="21">
        <v>4.1656399999999998</v>
      </c>
      <c r="K100" s="21">
        <v>1.2529999999999999E-2</v>
      </c>
      <c r="L100" s="21">
        <v>0.24142999999999998</v>
      </c>
      <c r="M100" s="21">
        <v>0</v>
      </c>
      <c r="N100" s="21">
        <v>3.6739999999999995E-2</v>
      </c>
      <c r="O100" s="21">
        <v>0</v>
      </c>
      <c r="Q100">
        <f t="shared" ref="Q100:Q163" si="4">J100*C100</f>
        <v>16.662559999999999</v>
      </c>
      <c r="R100">
        <f t="shared" ref="R100:R163" si="5">K100*C100</f>
        <v>5.0119999999999998E-2</v>
      </c>
    </row>
    <row r="101" spans="1:18" ht="30" outlineLevel="2" x14ac:dyDescent="0.25">
      <c r="A101" s="20" t="s">
        <v>27</v>
      </c>
      <c r="B101" s="3" t="s">
        <v>28</v>
      </c>
      <c r="C101">
        <v>4</v>
      </c>
      <c r="D101" s="20" t="s">
        <v>93</v>
      </c>
      <c r="E101" s="20" t="s">
        <v>98</v>
      </c>
      <c r="F101" s="20" t="s">
        <v>95</v>
      </c>
      <c r="G101" s="20" t="s">
        <v>121</v>
      </c>
      <c r="H101" s="20" t="s">
        <v>122</v>
      </c>
      <c r="I101" s="21">
        <v>0.51281999999999994</v>
      </c>
      <c r="J101" s="21">
        <v>3.9983</v>
      </c>
      <c r="K101" s="21">
        <v>1.2029999999999999E-2</v>
      </c>
      <c r="L101" s="21">
        <v>0.23172999999999999</v>
      </c>
      <c r="M101" s="21">
        <v>0</v>
      </c>
      <c r="N101" s="21">
        <v>3.526E-2</v>
      </c>
      <c r="O101" s="21">
        <v>0</v>
      </c>
      <c r="Q101">
        <f t="shared" si="4"/>
        <v>15.9932</v>
      </c>
      <c r="R101">
        <f t="shared" si="5"/>
        <v>4.8119999999999996E-2</v>
      </c>
    </row>
    <row r="102" spans="1:18" ht="30" outlineLevel="2" x14ac:dyDescent="0.25">
      <c r="A102" s="20" t="s">
        <v>31</v>
      </c>
      <c r="B102" s="3" t="s">
        <v>26</v>
      </c>
      <c r="C102">
        <v>6</v>
      </c>
      <c r="D102" s="20" t="s">
        <v>93</v>
      </c>
      <c r="E102" s="20" t="s">
        <v>98</v>
      </c>
      <c r="F102" s="20" t="s">
        <v>95</v>
      </c>
      <c r="G102" s="20" t="s">
        <v>121</v>
      </c>
      <c r="H102" s="20" t="s">
        <v>122</v>
      </c>
      <c r="I102" s="21">
        <v>0.50967999999999991</v>
      </c>
      <c r="J102" s="21">
        <v>3.9737899999999997</v>
      </c>
      <c r="K102" s="21">
        <v>1.1949999999999999E-2</v>
      </c>
      <c r="L102" s="21">
        <v>0.23030999999999999</v>
      </c>
      <c r="M102" s="21">
        <v>0</v>
      </c>
      <c r="N102" s="21">
        <v>3.5049999999999998E-2</v>
      </c>
      <c r="O102" s="21">
        <v>0</v>
      </c>
      <c r="Q102">
        <f t="shared" si="4"/>
        <v>23.842739999999999</v>
      </c>
      <c r="R102">
        <f t="shared" si="5"/>
        <v>7.1699999999999986E-2</v>
      </c>
    </row>
    <row r="103" spans="1:18" ht="30" outlineLevel="2" x14ac:dyDescent="0.25">
      <c r="A103" s="20" t="s">
        <v>33</v>
      </c>
      <c r="B103" s="3" t="s">
        <v>34</v>
      </c>
      <c r="C103">
        <v>17</v>
      </c>
      <c r="D103" s="20" t="s">
        <v>93</v>
      </c>
      <c r="E103" s="20" t="s">
        <v>98</v>
      </c>
      <c r="F103" s="20" t="s">
        <v>95</v>
      </c>
      <c r="G103" s="20" t="s">
        <v>121</v>
      </c>
      <c r="H103" s="20" t="s">
        <v>122</v>
      </c>
      <c r="I103" s="21">
        <v>0.53359999999999996</v>
      </c>
      <c r="J103" s="21">
        <v>4.1602199999999998</v>
      </c>
      <c r="K103" s="21">
        <v>1.2509999999999999E-2</v>
      </c>
      <c r="L103" s="21">
        <v>0.24111999999999997</v>
      </c>
      <c r="M103" s="21">
        <v>0</v>
      </c>
      <c r="N103" s="21">
        <v>3.6689999999999993E-2</v>
      </c>
      <c r="O103" s="21">
        <v>0</v>
      </c>
      <c r="Q103">
        <f t="shared" si="4"/>
        <v>70.723739999999992</v>
      </c>
      <c r="R103">
        <f t="shared" si="5"/>
        <v>0.21266999999999997</v>
      </c>
    </row>
    <row r="104" spans="1:18" ht="30" outlineLevel="2" x14ac:dyDescent="0.25">
      <c r="A104" s="20" t="s">
        <v>35</v>
      </c>
      <c r="B104" s="3" t="s">
        <v>28</v>
      </c>
      <c r="C104">
        <v>4</v>
      </c>
      <c r="D104" s="20" t="s">
        <v>93</v>
      </c>
      <c r="E104" s="20" t="s">
        <v>98</v>
      </c>
      <c r="F104" s="20" t="s">
        <v>95</v>
      </c>
      <c r="G104" s="20" t="s">
        <v>121</v>
      </c>
      <c r="H104" s="20" t="s">
        <v>122</v>
      </c>
      <c r="I104" s="21">
        <v>0.40804999999999997</v>
      </c>
      <c r="J104" s="21">
        <v>3.1814399999999998</v>
      </c>
      <c r="K104" s="21">
        <v>9.58E-3</v>
      </c>
      <c r="L104" s="21">
        <v>0.18439</v>
      </c>
      <c r="M104" s="21">
        <v>0</v>
      </c>
      <c r="N104" s="21">
        <v>2.8059999999999998E-2</v>
      </c>
      <c r="O104" s="21">
        <v>0</v>
      </c>
      <c r="Q104">
        <f t="shared" si="4"/>
        <v>12.725759999999999</v>
      </c>
      <c r="R104">
        <f t="shared" si="5"/>
        <v>3.832E-2</v>
      </c>
    </row>
    <row r="105" spans="1:18" ht="30" outlineLevel="2" x14ac:dyDescent="0.25">
      <c r="A105" s="20" t="s">
        <v>36</v>
      </c>
      <c r="B105" s="3" t="s">
        <v>26</v>
      </c>
      <c r="C105">
        <v>4</v>
      </c>
      <c r="D105" s="20" t="s">
        <v>93</v>
      </c>
      <c r="E105" s="20" t="s">
        <v>98</v>
      </c>
      <c r="F105" s="20" t="s">
        <v>95</v>
      </c>
      <c r="G105" s="20" t="s">
        <v>121</v>
      </c>
      <c r="H105" s="20" t="s">
        <v>122</v>
      </c>
      <c r="I105" s="21">
        <v>0.40555999999999998</v>
      </c>
      <c r="J105" s="21">
        <v>3.1619699999999997</v>
      </c>
      <c r="K105" s="21">
        <v>9.4999999999999998E-3</v>
      </c>
      <c r="L105" s="21">
        <v>0.18325999999999998</v>
      </c>
      <c r="M105" s="21">
        <v>0</v>
      </c>
      <c r="N105" s="21">
        <v>2.7879999999999999E-2</v>
      </c>
      <c r="O105" s="21">
        <v>0</v>
      </c>
      <c r="Q105">
        <f t="shared" si="4"/>
        <v>12.647879999999999</v>
      </c>
      <c r="R105">
        <f t="shared" si="5"/>
        <v>3.7999999999999999E-2</v>
      </c>
    </row>
    <row r="106" spans="1:18" ht="30" outlineLevel="2" x14ac:dyDescent="0.25">
      <c r="A106" s="20" t="s">
        <v>37</v>
      </c>
      <c r="B106" s="3" t="s">
        <v>38</v>
      </c>
      <c r="C106">
        <v>4</v>
      </c>
      <c r="D106" s="20" t="s">
        <v>93</v>
      </c>
      <c r="E106" s="20" t="s">
        <v>98</v>
      </c>
      <c r="F106" s="20" t="s">
        <v>95</v>
      </c>
      <c r="G106" s="20" t="s">
        <v>121</v>
      </c>
      <c r="H106" s="20" t="s">
        <v>122</v>
      </c>
      <c r="I106" s="21">
        <v>0.42457999999999996</v>
      </c>
      <c r="J106" s="21">
        <v>3.3103199999999999</v>
      </c>
      <c r="K106" s="21">
        <v>9.9699999999999997E-3</v>
      </c>
      <c r="L106" s="21">
        <v>0.19185999999999998</v>
      </c>
      <c r="M106" s="21">
        <v>0</v>
      </c>
      <c r="N106" s="21">
        <v>2.9189999999999997E-2</v>
      </c>
      <c r="O106" s="21">
        <v>0</v>
      </c>
      <c r="Q106">
        <f t="shared" si="4"/>
        <v>13.24128</v>
      </c>
      <c r="R106">
        <f t="shared" si="5"/>
        <v>3.9879999999999999E-2</v>
      </c>
    </row>
    <row r="107" spans="1:18" ht="30" outlineLevel="2" x14ac:dyDescent="0.25">
      <c r="A107" s="20" t="s">
        <v>39</v>
      </c>
      <c r="B107" s="3" t="s">
        <v>34</v>
      </c>
      <c r="C107">
        <v>16</v>
      </c>
      <c r="D107" s="20" t="s">
        <v>93</v>
      </c>
      <c r="E107" s="20" t="s">
        <v>98</v>
      </c>
      <c r="F107" s="20" t="s">
        <v>95</v>
      </c>
      <c r="G107" s="20" t="s">
        <v>121</v>
      </c>
      <c r="H107" s="20" t="s">
        <v>122</v>
      </c>
      <c r="I107" s="21">
        <v>0.43822</v>
      </c>
      <c r="J107" s="21">
        <v>3.4166799999999999</v>
      </c>
      <c r="K107" s="21">
        <v>1.027E-2</v>
      </c>
      <c r="L107" s="21">
        <v>0.19801999999999997</v>
      </c>
      <c r="M107" s="21">
        <v>0</v>
      </c>
      <c r="N107" s="21">
        <v>3.0129999999999997E-2</v>
      </c>
      <c r="O107" s="21">
        <v>0</v>
      </c>
      <c r="Q107">
        <f t="shared" si="4"/>
        <v>54.666879999999999</v>
      </c>
      <c r="R107">
        <f t="shared" si="5"/>
        <v>0.16431999999999999</v>
      </c>
    </row>
    <row r="108" spans="1:18" ht="30" outlineLevel="2" x14ac:dyDescent="0.25">
      <c r="A108" s="20" t="s">
        <v>40</v>
      </c>
      <c r="B108" s="3" t="s">
        <v>28</v>
      </c>
      <c r="C108">
        <v>4</v>
      </c>
      <c r="D108" s="20" t="s">
        <v>93</v>
      </c>
      <c r="E108" s="20" t="s">
        <v>98</v>
      </c>
      <c r="F108" s="20" t="s">
        <v>95</v>
      </c>
      <c r="G108" s="20" t="s">
        <v>121</v>
      </c>
      <c r="H108" s="20" t="s">
        <v>122</v>
      </c>
      <c r="I108" s="21">
        <v>0.25916999999999996</v>
      </c>
      <c r="J108" s="21">
        <v>2.0206499999999998</v>
      </c>
      <c r="K108" s="21">
        <v>6.0899999999999999E-3</v>
      </c>
      <c r="L108" s="21">
        <v>0.11710999999999999</v>
      </c>
      <c r="M108" s="21">
        <v>0</v>
      </c>
      <c r="N108" s="21">
        <v>1.7819999999999999E-2</v>
      </c>
      <c r="O108" s="21">
        <v>0</v>
      </c>
      <c r="Q108">
        <f t="shared" si="4"/>
        <v>8.0825999999999993</v>
      </c>
      <c r="R108">
        <f t="shared" si="5"/>
        <v>2.436E-2</v>
      </c>
    </row>
    <row r="109" spans="1:18" ht="30" outlineLevel="2" x14ac:dyDescent="0.25">
      <c r="A109" s="20" t="s">
        <v>41</v>
      </c>
      <c r="B109" s="3" t="s">
        <v>26</v>
      </c>
      <c r="C109">
        <v>7</v>
      </c>
      <c r="D109" s="20" t="s">
        <v>93</v>
      </c>
      <c r="E109" s="20" t="s">
        <v>98</v>
      </c>
      <c r="F109" s="20" t="s">
        <v>95</v>
      </c>
      <c r="G109" s="20" t="s">
        <v>121</v>
      </c>
      <c r="H109" s="20" t="s">
        <v>122</v>
      </c>
      <c r="I109" s="21">
        <v>0.25758999999999999</v>
      </c>
      <c r="J109" s="21">
        <v>2.0082199999999997</v>
      </c>
      <c r="K109" s="21">
        <v>6.0299999999999998E-3</v>
      </c>
      <c r="L109" s="21">
        <v>0.11638999999999999</v>
      </c>
      <c r="M109" s="21">
        <v>0</v>
      </c>
      <c r="N109" s="21">
        <v>1.7709999999999997E-2</v>
      </c>
      <c r="O109" s="21">
        <v>0</v>
      </c>
      <c r="Q109">
        <f t="shared" si="4"/>
        <v>14.057539999999998</v>
      </c>
      <c r="R109">
        <f t="shared" si="5"/>
        <v>4.2209999999999998E-2</v>
      </c>
    </row>
    <row r="110" spans="1:18" ht="30" outlineLevel="2" x14ac:dyDescent="0.25">
      <c r="A110" s="20" t="s">
        <v>42</v>
      </c>
      <c r="B110" s="3" t="s">
        <v>38</v>
      </c>
      <c r="C110">
        <v>4</v>
      </c>
      <c r="D110" s="20" t="s">
        <v>93</v>
      </c>
      <c r="E110" s="20" t="s">
        <v>98</v>
      </c>
      <c r="F110" s="20" t="s">
        <v>95</v>
      </c>
      <c r="G110" s="20" t="s">
        <v>121</v>
      </c>
      <c r="H110" s="20" t="s">
        <v>122</v>
      </c>
      <c r="I110" s="21">
        <v>0.26965999999999996</v>
      </c>
      <c r="J110" s="21">
        <v>2.1024799999999999</v>
      </c>
      <c r="K110" s="21">
        <v>6.3299999999999997E-3</v>
      </c>
      <c r="L110" s="21">
        <v>0.12185</v>
      </c>
      <c r="M110" s="21">
        <v>0</v>
      </c>
      <c r="N110" s="21">
        <v>1.8539999999999997E-2</v>
      </c>
      <c r="O110" s="21">
        <v>0</v>
      </c>
      <c r="Q110">
        <f t="shared" si="4"/>
        <v>8.4099199999999996</v>
      </c>
      <c r="R110">
        <f t="shared" si="5"/>
        <v>2.5319999999999999E-2</v>
      </c>
    </row>
    <row r="111" spans="1:18" ht="30" outlineLevel="2" x14ac:dyDescent="0.25">
      <c r="A111" s="20" t="s">
        <v>43</v>
      </c>
      <c r="B111" s="3" t="s">
        <v>34</v>
      </c>
      <c r="C111">
        <v>16</v>
      </c>
      <c r="D111" s="20" t="s">
        <v>93</v>
      </c>
      <c r="E111" s="20" t="s">
        <v>98</v>
      </c>
      <c r="F111" s="20" t="s">
        <v>95</v>
      </c>
      <c r="G111" s="20" t="s">
        <v>121</v>
      </c>
      <c r="H111" s="20" t="s">
        <v>122</v>
      </c>
      <c r="I111" s="21">
        <v>0.27832999999999997</v>
      </c>
      <c r="J111" s="21">
        <v>2.17001</v>
      </c>
      <c r="K111" s="21">
        <v>6.5299999999999993E-3</v>
      </c>
      <c r="L111" s="21">
        <v>0.12576999999999999</v>
      </c>
      <c r="M111" s="21">
        <v>0</v>
      </c>
      <c r="N111" s="21">
        <v>1.9129999999999998E-2</v>
      </c>
      <c r="O111" s="21">
        <v>0</v>
      </c>
      <c r="Q111">
        <f t="shared" si="4"/>
        <v>34.72016</v>
      </c>
      <c r="R111">
        <f t="shared" si="5"/>
        <v>0.10447999999999999</v>
      </c>
    </row>
    <row r="112" spans="1:18" ht="30" outlineLevel="2" x14ac:dyDescent="0.25">
      <c r="A112" s="20" t="s">
        <v>44</v>
      </c>
      <c r="B112" s="3" t="s">
        <v>34</v>
      </c>
      <c r="C112">
        <v>17</v>
      </c>
      <c r="D112" s="20" t="s">
        <v>93</v>
      </c>
      <c r="E112" s="20" t="s">
        <v>98</v>
      </c>
      <c r="F112" s="20" t="s">
        <v>95</v>
      </c>
      <c r="G112" s="20" t="s">
        <v>121</v>
      </c>
      <c r="H112" s="20" t="s">
        <v>122</v>
      </c>
      <c r="I112" s="21">
        <v>0.52706999999999993</v>
      </c>
      <c r="J112" s="21">
        <v>4.1092199999999997</v>
      </c>
      <c r="K112" s="21">
        <v>1.2359999999999999E-2</v>
      </c>
      <c r="L112" s="21">
        <v>0.23815999999999998</v>
      </c>
      <c r="M112" s="21">
        <v>0</v>
      </c>
      <c r="N112" s="21">
        <v>3.6239999999999994E-2</v>
      </c>
      <c r="O112" s="21">
        <v>0</v>
      </c>
      <c r="Q112">
        <f t="shared" si="4"/>
        <v>69.856739999999988</v>
      </c>
      <c r="R112">
        <f t="shared" si="5"/>
        <v>0.21012</v>
      </c>
    </row>
    <row r="113" spans="1:18" ht="30" outlineLevel="2" x14ac:dyDescent="0.25">
      <c r="A113" s="20" t="s">
        <v>45</v>
      </c>
      <c r="B113" s="3" t="s">
        <v>28</v>
      </c>
      <c r="C113">
        <v>4</v>
      </c>
      <c r="D113" s="20" t="s">
        <v>93</v>
      </c>
      <c r="E113" s="20" t="s">
        <v>98</v>
      </c>
      <c r="F113" s="20" t="s">
        <v>95</v>
      </c>
      <c r="G113" s="20" t="s">
        <v>121</v>
      </c>
      <c r="H113" s="20" t="s">
        <v>122</v>
      </c>
      <c r="I113" s="21">
        <v>0.49075999999999997</v>
      </c>
      <c r="J113" s="21">
        <v>3.8262899999999997</v>
      </c>
      <c r="K113" s="21">
        <v>1.1509999999999999E-2</v>
      </c>
      <c r="L113" s="21">
        <v>0.22175999999999998</v>
      </c>
      <c r="M113" s="21">
        <v>0</v>
      </c>
      <c r="N113" s="21">
        <v>3.3739999999999999E-2</v>
      </c>
      <c r="O113" s="21">
        <v>0</v>
      </c>
      <c r="Q113">
        <f t="shared" si="4"/>
        <v>15.305159999999999</v>
      </c>
      <c r="R113">
        <f t="shared" si="5"/>
        <v>4.6039999999999998E-2</v>
      </c>
    </row>
    <row r="114" spans="1:18" ht="30" outlineLevel="2" x14ac:dyDescent="0.25">
      <c r="A114" s="20" t="s">
        <v>46</v>
      </c>
      <c r="B114" s="3" t="s">
        <v>26</v>
      </c>
      <c r="C114">
        <v>4</v>
      </c>
      <c r="D114" s="20" t="s">
        <v>93</v>
      </c>
      <c r="E114" s="20" t="s">
        <v>98</v>
      </c>
      <c r="F114" s="20" t="s">
        <v>95</v>
      </c>
      <c r="G114" s="20" t="s">
        <v>121</v>
      </c>
      <c r="H114" s="20" t="s">
        <v>122</v>
      </c>
      <c r="I114" s="21">
        <v>0.48775999999999997</v>
      </c>
      <c r="J114" s="21">
        <v>3.80287</v>
      </c>
      <c r="K114" s="21">
        <v>1.1439999999999999E-2</v>
      </c>
      <c r="L114" s="21">
        <v>0.22039999999999998</v>
      </c>
      <c r="M114" s="21">
        <v>0</v>
      </c>
      <c r="N114" s="21">
        <v>3.3539999999999993E-2</v>
      </c>
      <c r="O114" s="21">
        <v>0</v>
      </c>
      <c r="Q114">
        <f t="shared" si="4"/>
        <v>15.21148</v>
      </c>
      <c r="R114">
        <f t="shared" si="5"/>
        <v>4.5759999999999995E-2</v>
      </c>
    </row>
    <row r="115" spans="1:18" ht="30" outlineLevel="2" x14ac:dyDescent="0.25">
      <c r="A115" s="20" t="s">
        <v>47</v>
      </c>
      <c r="B115" s="3" t="s">
        <v>38</v>
      </c>
      <c r="C115">
        <v>5</v>
      </c>
      <c r="D115" s="20" t="s">
        <v>93</v>
      </c>
      <c r="E115" s="20" t="s">
        <v>98</v>
      </c>
      <c r="F115" s="20" t="s">
        <v>95</v>
      </c>
      <c r="G115" s="20" t="s">
        <v>121</v>
      </c>
      <c r="H115" s="20" t="s">
        <v>122</v>
      </c>
      <c r="I115" s="21">
        <v>0.51171</v>
      </c>
      <c r="J115" s="21">
        <v>3.9895799999999997</v>
      </c>
      <c r="K115" s="21">
        <v>1.201E-2</v>
      </c>
      <c r="L115" s="21">
        <v>0.23121999999999998</v>
      </c>
      <c r="M115" s="21">
        <v>0</v>
      </c>
      <c r="N115" s="21">
        <v>3.5189999999999999E-2</v>
      </c>
      <c r="O115" s="21">
        <v>0</v>
      </c>
      <c r="Q115">
        <f t="shared" si="4"/>
        <v>19.947899999999997</v>
      </c>
      <c r="R115">
        <f t="shared" si="5"/>
        <v>6.0049999999999999E-2</v>
      </c>
    </row>
    <row r="116" spans="1:18" ht="30" outlineLevel="2" x14ac:dyDescent="0.25">
      <c r="A116" s="20" t="s">
        <v>48</v>
      </c>
      <c r="B116" s="3" t="s">
        <v>28</v>
      </c>
      <c r="C116">
        <v>4</v>
      </c>
      <c r="D116" s="20" t="s">
        <v>93</v>
      </c>
      <c r="E116" s="20" t="s">
        <v>98</v>
      </c>
      <c r="F116" s="20" t="s">
        <v>95</v>
      </c>
      <c r="G116" s="20" t="s">
        <v>121</v>
      </c>
      <c r="H116" s="20" t="s">
        <v>122</v>
      </c>
      <c r="I116" s="21">
        <v>0.37452999999999997</v>
      </c>
      <c r="J116" s="21">
        <v>2.9200799999999996</v>
      </c>
      <c r="K116" s="21">
        <v>8.7899999999999992E-3</v>
      </c>
      <c r="L116" s="21">
        <v>0.16923999999999997</v>
      </c>
      <c r="M116" s="21">
        <v>0</v>
      </c>
      <c r="N116" s="21">
        <v>2.5749999999999999E-2</v>
      </c>
      <c r="O116" s="21">
        <v>0</v>
      </c>
      <c r="Q116">
        <f t="shared" si="4"/>
        <v>11.680319999999998</v>
      </c>
      <c r="R116">
        <f t="shared" si="5"/>
        <v>3.5159999999999997E-2</v>
      </c>
    </row>
    <row r="117" spans="1:18" ht="30" outlineLevel="2" x14ac:dyDescent="0.25">
      <c r="A117" s="20" t="s">
        <v>49</v>
      </c>
      <c r="B117" s="3" t="s">
        <v>26</v>
      </c>
      <c r="C117">
        <v>6</v>
      </c>
      <c r="D117" s="20" t="s">
        <v>93</v>
      </c>
      <c r="E117" s="20" t="s">
        <v>98</v>
      </c>
      <c r="F117" s="20" t="s">
        <v>95</v>
      </c>
      <c r="G117" s="20" t="s">
        <v>121</v>
      </c>
      <c r="H117" s="20" t="s">
        <v>122</v>
      </c>
      <c r="I117" s="21">
        <v>0.37266999999999995</v>
      </c>
      <c r="J117" s="21">
        <v>2.9055499999999999</v>
      </c>
      <c r="K117" s="21">
        <v>8.7499999999999991E-3</v>
      </c>
      <c r="L117" s="21">
        <v>0.16839999999999999</v>
      </c>
      <c r="M117" s="21">
        <v>0</v>
      </c>
      <c r="N117" s="21">
        <v>2.5619999999999997E-2</v>
      </c>
      <c r="O117" s="21">
        <v>0</v>
      </c>
      <c r="Q117">
        <f t="shared" si="4"/>
        <v>17.433299999999999</v>
      </c>
      <c r="R117">
        <f t="shared" si="5"/>
        <v>5.2499999999999991E-2</v>
      </c>
    </row>
    <row r="118" spans="1:18" ht="30" outlineLevel="2" x14ac:dyDescent="0.25">
      <c r="A118" s="20" t="s">
        <v>50</v>
      </c>
      <c r="B118" s="3" t="s">
        <v>38</v>
      </c>
      <c r="C118">
        <v>3</v>
      </c>
      <c r="D118" s="20" t="s">
        <v>93</v>
      </c>
      <c r="E118" s="20" t="s">
        <v>98</v>
      </c>
      <c r="F118" s="20" t="s">
        <v>95</v>
      </c>
      <c r="G118" s="20" t="s">
        <v>121</v>
      </c>
      <c r="H118" s="20" t="s">
        <v>122</v>
      </c>
      <c r="I118" s="21">
        <v>0.39096999999999998</v>
      </c>
      <c r="J118" s="21">
        <v>3.0482299999999998</v>
      </c>
      <c r="K118" s="21">
        <v>9.1699999999999993E-3</v>
      </c>
      <c r="L118" s="21">
        <v>0.17666999999999999</v>
      </c>
      <c r="M118" s="21">
        <v>0</v>
      </c>
      <c r="N118" s="21">
        <v>2.6879999999999998E-2</v>
      </c>
      <c r="O118" s="21">
        <v>0</v>
      </c>
      <c r="Q118">
        <f t="shared" si="4"/>
        <v>9.1446899999999989</v>
      </c>
      <c r="R118">
        <f t="shared" si="5"/>
        <v>2.751E-2</v>
      </c>
    </row>
    <row r="119" spans="1:18" ht="30" outlineLevel="2" x14ac:dyDescent="0.25">
      <c r="A119" s="20" t="s">
        <v>51</v>
      </c>
      <c r="B119" s="3" t="s">
        <v>34</v>
      </c>
      <c r="C119">
        <v>18</v>
      </c>
      <c r="D119" s="20" t="s">
        <v>93</v>
      </c>
      <c r="E119" s="20" t="s">
        <v>98</v>
      </c>
      <c r="F119" s="20" t="s">
        <v>95</v>
      </c>
      <c r="G119" s="20" t="s">
        <v>121</v>
      </c>
      <c r="H119" s="20" t="s">
        <v>122</v>
      </c>
      <c r="I119" s="21">
        <v>0.40319999999999995</v>
      </c>
      <c r="J119" s="21">
        <v>3.1435999999999997</v>
      </c>
      <c r="K119" s="21">
        <v>9.4499999999999983E-3</v>
      </c>
      <c r="L119" s="21">
        <v>0.18218999999999999</v>
      </c>
      <c r="M119" s="21">
        <v>0</v>
      </c>
      <c r="N119" s="21">
        <v>2.7719999999999998E-2</v>
      </c>
      <c r="O119" s="21">
        <v>0</v>
      </c>
      <c r="Q119">
        <f t="shared" si="4"/>
        <v>56.584799999999994</v>
      </c>
      <c r="R119">
        <f t="shared" si="5"/>
        <v>0.17009999999999997</v>
      </c>
    </row>
    <row r="120" spans="1:18" ht="30" outlineLevel="2" x14ac:dyDescent="0.25">
      <c r="A120" s="20" t="s">
        <v>52</v>
      </c>
      <c r="B120" s="3" t="s">
        <v>38</v>
      </c>
      <c r="C120">
        <v>4</v>
      </c>
      <c r="D120" s="20" t="s">
        <v>93</v>
      </c>
      <c r="E120" s="20" t="s">
        <v>98</v>
      </c>
      <c r="F120" s="20" t="s">
        <v>95</v>
      </c>
      <c r="G120" s="20" t="s">
        <v>121</v>
      </c>
      <c r="H120" s="20" t="s">
        <v>122</v>
      </c>
      <c r="I120" s="21">
        <v>0.47720999999999997</v>
      </c>
      <c r="J120" s="21">
        <v>3.7206699999999997</v>
      </c>
      <c r="K120" s="21">
        <v>1.12E-2</v>
      </c>
      <c r="L120" s="21">
        <v>0.21564999999999998</v>
      </c>
      <c r="M120" s="21">
        <v>0</v>
      </c>
      <c r="N120" s="21">
        <v>3.2819999999999995E-2</v>
      </c>
      <c r="O120" s="21">
        <v>0</v>
      </c>
      <c r="Q120">
        <f t="shared" si="4"/>
        <v>14.882679999999999</v>
      </c>
      <c r="R120">
        <f t="shared" si="5"/>
        <v>4.48E-2</v>
      </c>
    </row>
    <row r="121" spans="1:18" ht="30" outlineLevel="2" x14ac:dyDescent="0.25">
      <c r="A121" s="20" t="s">
        <v>53</v>
      </c>
      <c r="B121" s="3" t="s">
        <v>34</v>
      </c>
      <c r="C121">
        <v>16</v>
      </c>
      <c r="D121" s="20" t="s">
        <v>93</v>
      </c>
      <c r="E121" s="20" t="s">
        <v>98</v>
      </c>
      <c r="F121" s="20" t="s">
        <v>95</v>
      </c>
      <c r="G121" s="20" t="s">
        <v>121</v>
      </c>
      <c r="H121" s="20" t="s">
        <v>122</v>
      </c>
      <c r="I121" s="21">
        <v>0.49213999999999997</v>
      </c>
      <c r="J121" s="21">
        <v>3.8370099999999998</v>
      </c>
      <c r="K121" s="21">
        <v>1.154E-2</v>
      </c>
      <c r="L121" s="21">
        <v>0.22237999999999999</v>
      </c>
      <c r="M121" s="21">
        <v>0</v>
      </c>
      <c r="N121" s="21">
        <v>3.3839999999999995E-2</v>
      </c>
      <c r="O121" s="21">
        <v>0</v>
      </c>
      <c r="Q121">
        <f t="shared" si="4"/>
        <v>61.392159999999997</v>
      </c>
      <c r="R121">
        <f t="shared" si="5"/>
        <v>0.18464</v>
      </c>
    </row>
    <row r="122" spans="1:18" ht="30" outlineLevel="2" x14ac:dyDescent="0.25">
      <c r="A122" s="20" t="s">
        <v>54</v>
      </c>
      <c r="B122" s="3" t="s">
        <v>28</v>
      </c>
      <c r="C122">
        <v>5</v>
      </c>
      <c r="D122" s="20" t="s">
        <v>93</v>
      </c>
      <c r="E122" s="20" t="s">
        <v>98</v>
      </c>
      <c r="F122" s="20" t="s">
        <v>95</v>
      </c>
      <c r="G122" s="20" t="s">
        <v>121</v>
      </c>
      <c r="H122" s="20" t="s">
        <v>122</v>
      </c>
      <c r="I122" s="21">
        <v>0.45714999999999995</v>
      </c>
      <c r="J122" s="21">
        <v>3.56419</v>
      </c>
      <c r="K122" s="21">
        <v>1.0719999999999999E-2</v>
      </c>
      <c r="L122" s="21">
        <v>0.20657999999999999</v>
      </c>
      <c r="M122" s="21">
        <v>0</v>
      </c>
      <c r="N122" s="21">
        <v>3.1439999999999996E-2</v>
      </c>
      <c r="O122" s="21">
        <v>0</v>
      </c>
      <c r="Q122">
        <f t="shared" si="4"/>
        <v>17.82095</v>
      </c>
      <c r="R122">
        <f t="shared" si="5"/>
        <v>5.3599999999999995E-2</v>
      </c>
    </row>
    <row r="123" spans="1:18" ht="30" outlineLevel="2" x14ac:dyDescent="0.25">
      <c r="A123" s="20" t="s">
        <v>55</v>
      </c>
      <c r="B123" s="3" t="s">
        <v>26</v>
      </c>
      <c r="C123">
        <v>5</v>
      </c>
      <c r="D123" s="20" t="s">
        <v>93</v>
      </c>
      <c r="E123" s="20" t="s">
        <v>98</v>
      </c>
      <c r="F123" s="20" t="s">
        <v>95</v>
      </c>
      <c r="G123" s="20" t="s">
        <v>121</v>
      </c>
      <c r="H123" s="20" t="s">
        <v>122</v>
      </c>
      <c r="I123" s="21">
        <v>0.45487</v>
      </c>
      <c r="J123" s="21">
        <v>3.5465499999999999</v>
      </c>
      <c r="K123" s="21">
        <v>1.0669999999999999E-2</v>
      </c>
      <c r="L123" s="21">
        <v>0.20553999999999997</v>
      </c>
      <c r="M123" s="21">
        <v>0</v>
      </c>
      <c r="N123" s="21">
        <v>3.1269999999999999E-2</v>
      </c>
      <c r="O123" s="21">
        <v>0</v>
      </c>
      <c r="Q123">
        <f t="shared" si="4"/>
        <v>17.732749999999999</v>
      </c>
      <c r="R123">
        <f t="shared" si="5"/>
        <v>5.3349999999999995E-2</v>
      </c>
    </row>
    <row r="124" spans="1:18" ht="30" outlineLevel="2" x14ac:dyDescent="0.25">
      <c r="A124" s="20" t="s">
        <v>56</v>
      </c>
      <c r="B124" s="3" t="s">
        <v>34</v>
      </c>
      <c r="C124">
        <v>16</v>
      </c>
      <c r="D124" s="20" t="s">
        <v>93</v>
      </c>
      <c r="E124" s="20" t="s">
        <v>98</v>
      </c>
      <c r="F124" s="20" t="s">
        <v>95</v>
      </c>
      <c r="G124" s="20" t="s">
        <v>121</v>
      </c>
      <c r="H124" s="20" t="s">
        <v>122</v>
      </c>
      <c r="I124" s="21">
        <v>0.58731</v>
      </c>
      <c r="J124" s="21">
        <v>4.5789599999999995</v>
      </c>
      <c r="K124" s="21">
        <v>1.3769999999999999E-2</v>
      </c>
      <c r="L124" s="21">
        <v>0.26538999999999996</v>
      </c>
      <c r="M124" s="21">
        <v>0</v>
      </c>
      <c r="N124" s="21">
        <v>4.0379999999999999E-2</v>
      </c>
      <c r="O124" s="21">
        <v>0</v>
      </c>
      <c r="Q124">
        <f t="shared" si="4"/>
        <v>73.263359999999992</v>
      </c>
      <c r="R124">
        <f t="shared" si="5"/>
        <v>0.22031999999999999</v>
      </c>
    </row>
    <row r="125" spans="1:18" ht="30" outlineLevel="2" x14ac:dyDescent="0.25">
      <c r="A125" s="20" t="s">
        <v>57</v>
      </c>
      <c r="B125" s="3" t="s">
        <v>28</v>
      </c>
      <c r="C125">
        <v>4</v>
      </c>
      <c r="D125" s="20" t="s">
        <v>93</v>
      </c>
      <c r="E125" s="20" t="s">
        <v>98</v>
      </c>
      <c r="F125" s="20" t="s">
        <v>95</v>
      </c>
      <c r="G125" s="20" t="s">
        <v>121</v>
      </c>
      <c r="H125" s="20" t="s">
        <v>122</v>
      </c>
      <c r="I125" s="21">
        <v>0.54525999999999997</v>
      </c>
      <c r="J125" s="21">
        <v>4.2512899999999991</v>
      </c>
      <c r="K125" s="21">
        <v>1.278E-2</v>
      </c>
      <c r="L125" s="21">
        <v>0.24639</v>
      </c>
      <c r="M125" s="21">
        <v>0</v>
      </c>
      <c r="N125" s="21">
        <v>3.7499999999999999E-2</v>
      </c>
      <c r="O125" s="21">
        <v>0</v>
      </c>
      <c r="Q125">
        <f t="shared" si="4"/>
        <v>17.005159999999997</v>
      </c>
      <c r="R125">
        <f t="shared" si="5"/>
        <v>5.1119999999999999E-2</v>
      </c>
    </row>
    <row r="126" spans="1:18" ht="30" outlineLevel="2" x14ac:dyDescent="0.25">
      <c r="A126" s="20" t="s">
        <v>58</v>
      </c>
      <c r="B126" s="3" t="s">
        <v>26</v>
      </c>
      <c r="C126">
        <v>6</v>
      </c>
      <c r="D126" s="20" t="s">
        <v>93</v>
      </c>
      <c r="E126" s="20" t="s">
        <v>98</v>
      </c>
      <c r="F126" s="20" t="s">
        <v>95</v>
      </c>
      <c r="G126" s="20" t="s">
        <v>121</v>
      </c>
      <c r="H126" s="20" t="s">
        <v>122</v>
      </c>
      <c r="I126" s="21">
        <v>0.54257</v>
      </c>
      <c r="J126" s="21">
        <v>4.2302099999999996</v>
      </c>
      <c r="K126" s="21">
        <v>1.2719999999999999E-2</v>
      </c>
      <c r="L126" s="21">
        <v>0.24515999999999999</v>
      </c>
      <c r="M126" s="21">
        <v>0</v>
      </c>
      <c r="N126" s="21">
        <v>3.73E-2</v>
      </c>
      <c r="O126" s="21">
        <v>0</v>
      </c>
      <c r="Q126">
        <f t="shared" si="4"/>
        <v>25.381259999999997</v>
      </c>
      <c r="R126">
        <f t="shared" si="5"/>
        <v>7.6319999999999999E-2</v>
      </c>
    </row>
    <row r="127" spans="1:18" ht="30" outlineLevel="2" x14ac:dyDescent="0.25">
      <c r="A127" s="20" t="s">
        <v>59</v>
      </c>
      <c r="B127" s="3" t="s">
        <v>38</v>
      </c>
      <c r="C127">
        <v>5</v>
      </c>
      <c r="D127" s="20" t="s">
        <v>93</v>
      </c>
      <c r="E127" s="20" t="s">
        <v>98</v>
      </c>
      <c r="F127" s="20" t="s">
        <v>95</v>
      </c>
      <c r="G127" s="20" t="s">
        <v>121</v>
      </c>
      <c r="H127" s="20" t="s">
        <v>122</v>
      </c>
      <c r="I127" s="21">
        <v>0.56920999999999999</v>
      </c>
      <c r="J127" s="21">
        <v>4.4378599999999997</v>
      </c>
      <c r="K127" s="21">
        <v>1.3349999999999999E-2</v>
      </c>
      <c r="L127" s="21">
        <v>0.25720999999999999</v>
      </c>
      <c r="M127" s="21">
        <v>0</v>
      </c>
      <c r="N127" s="21">
        <v>3.9129999999999998E-2</v>
      </c>
      <c r="O127" s="21">
        <v>0</v>
      </c>
      <c r="Q127">
        <f t="shared" si="4"/>
        <v>22.189299999999999</v>
      </c>
      <c r="R127">
        <f t="shared" si="5"/>
        <v>6.674999999999999E-2</v>
      </c>
    </row>
    <row r="128" spans="1:18" ht="30" outlineLevel="2" x14ac:dyDescent="0.25">
      <c r="A128" s="20" t="s">
        <v>60</v>
      </c>
      <c r="B128" s="3" t="s">
        <v>28</v>
      </c>
      <c r="C128">
        <v>5</v>
      </c>
      <c r="D128" s="20" t="s">
        <v>93</v>
      </c>
      <c r="E128" s="20" t="s">
        <v>98</v>
      </c>
      <c r="F128" s="20" t="s">
        <v>95</v>
      </c>
      <c r="G128" s="20" t="s">
        <v>121</v>
      </c>
      <c r="H128" s="20" t="s">
        <v>122</v>
      </c>
      <c r="I128" s="21">
        <v>0.60033999999999998</v>
      </c>
      <c r="J128" s="21">
        <v>4.6806199999999993</v>
      </c>
      <c r="K128" s="21">
        <v>1.4089999999999998E-2</v>
      </c>
      <c r="L128" s="21">
        <v>0.27127999999999997</v>
      </c>
      <c r="M128" s="21">
        <v>0</v>
      </c>
      <c r="N128" s="21">
        <v>4.1279999999999997E-2</v>
      </c>
      <c r="O128" s="21">
        <v>0</v>
      </c>
      <c r="Q128">
        <f t="shared" si="4"/>
        <v>23.403099999999995</v>
      </c>
      <c r="R128">
        <f t="shared" si="5"/>
        <v>7.0449999999999985E-2</v>
      </c>
    </row>
    <row r="129" spans="1:18" ht="30" outlineLevel="2" x14ac:dyDescent="0.25">
      <c r="A129" s="20" t="s">
        <v>61</v>
      </c>
      <c r="B129" s="3" t="s">
        <v>26</v>
      </c>
      <c r="C129">
        <v>4</v>
      </c>
      <c r="D129" s="20" t="s">
        <v>93</v>
      </c>
      <c r="E129" s="20" t="s">
        <v>98</v>
      </c>
      <c r="F129" s="20" t="s">
        <v>95</v>
      </c>
      <c r="G129" s="20" t="s">
        <v>121</v>
      </c>
      <c r="H129" s="20" t="s">
        <v>122</v>
      </c>
      <c r="I129" s="21">
        <v>0.59736999999999996</v>
      </c>
      <c r="J129" s="21">
        <v>4.6574499999999999</v>
      </c>
      <c r="K129" s="21">
        <v>1.3999999999999999E-2</v>
      </c>
      <c r="L129" s="21">
        <v>0.26993999999999996</v>
      </c>
      <c r="M129" s="21">
        <v>0</v>
      </c>
      <c r="N129" s="21">
        <v>4.1069999999999995E-2</v>
      </c>
      <c r="O129" s="21">
        <v>0</v>
      </c>
      <c r="Q129">
        <f t="shared" si="4"/>
        <v>18.629799999999999</v>
      </c>
      <c r="R129">
        <f t="shared" si="5"/>
        <v>5.5999999999999994E-2</v>
      </c>
    </row>
    <row r="130" spans="1:18" ht="30" outlineLevel="2" x14ac:dyDescent="0.25">
      <c r="A130" s="20" t="s">
        <v>62</v>
      </c>
      <c r="B130" s="3" t="s">
        <v>38</v>
      </c>
      <c r="C130">
        <v>4</v>
      </c>
      <c r="D130" s="20" t="s">
        <v>93</v>
      </c>
      <c r="E130" s="20" t="s">
        <v>98</v>
      </c>
      <c r="F130" s="20" t="s">
        <v>95</v>
      </c>
      <c r="G130" s="20" t="s">
        <v>121</v>
      </c>
      <c r="H130" s="20" t="s">
        <v>122</v>
      </c>
      <c r="I130" s="21">
        <v>0.62669999999999992</v>
      </c>
      <c r="J130" s="21">
        <v>4.8861399999999993</v>
      </c>
      <c r="K130" s="21">
        <v>1.47E-2</v>
      </c>
      <c r="L130" s="21">
        <v>0.28319</v>
      </c>
      <c r="M130" s="21">
        <v>0</v>
      </c>
      <c r="N130" s="21">
        <v>4.3089999999999996E-2</v>
      </c>
      <c r="O130" s="21">
        <v>0</v>
      </c>
      <c r="Q130">
        <f t="shared" si="4"/>
        <v>19.544559999999997</v>
      </c>
      <c r="R130">
        <f t="shared" si="5"/>
        <v>5.8799999999999998E-2</v>
      </c>
    </row>
    <row r="131" spans="1:18" ht="30" outlineLevel="2" x14ac:dyDescent="0.25">
      <c r="A131" s="20" t="s">
        <v>63</v>
      </c>
      <c r="B131" s="3" t="s">
        <v>34</v>
      </c>
      <c r="C131">
        <v>18</v>
      </c>
      <c r="D131" s="20" t="s">
        <v>93</v>
      </c>
      <c r="E131" s="20" t="s">
        <v>98</v>
      </c>
      <c r="F131" s="20" t="s">
        <v>95</v>
      </c>
      <c r="G131" s="20" t="s">
        <v>121</v>
      </c>
      <c r="H131" s="20" t="s">
        <v>122</v>
      </c>
      <c r="I131" s="21">
        <v>0.64629999999999999</v>
      </c>
      <c r="J131" s="21">
        <v>5.0389499999999998</v>
      </c>
      <c r="K131" s="21">
        <v>1.516E-2</v>
      </c>
      <c r="L131" s="21">
        <v>0.29203999999999997</v>
      </c>
      <c r="M131" s="21">
        <v>0</v>
      </c>
      <c r="N131" s="21">
        <v>4.4439999999999993E-2</v>
      </c>
      <c r="O131" s="21">
        <v>0</v>
      </c>
      <c r="Q131">
        <f t="shared" si="4"/>
        <v>90.701099999999997</v>
      </c>
      <c r="R131">
        <f t="shared" si="5"/>
        <v>0.27288000000000001</v>
      </c>
    </row>
    <row r="132" spans="1:18" ht="30" outlineLevel="2" x14ac:dyDescent="0.25">
      <c r="A132" s="20" t="s">
        <v>64</v>
      </c>
      <c r="B132" s="3" t="s">
        <v>28</v>
      </c>
      <c r="C132">
        <v>4</v>
      </c>
      <c r="D132" s="20" t="s">
        <v>93</v>
      </c>
      <c r="E132" s="20" t="s">
        <v>98</v>
      </c>
      <c r="F132" s="20" t="s">
        <v>95</v>
      </c>
      <c r="G132" s="20" t="s">
        <v>121</v>
      </c>
      <c r="H132" s="20" t="s">
        <v>122</v>
      </c>
      <c r="I132" s="21">
        <v>0.55628</v>
      </c>
      <c r="J132" s="21">
        <v>4.3371599999999999</v>
      </c>
      <c r="K132" s="21">
        <v>1.3049999999999999E-2</v>
      </c>
      <c r="L132" s="21">
        <v>0.25136999999999998</v>
      </c>
      <c r="M132" s="21">
        <v>0</v>
      </c>
      <c r="N132" s="21">
        <v>3.8249999999999999E-2</v>
      </c>
      <c r="O132" s="21">
        <v>0</v>
      </c>
      <c r="Q132">
        <f t="shared" si="4"/>
        <v>17.34864</v>
      </c>
      <c r="R132">
        <f t="shared" si="5"/>
        <v>5.2199999999999996E-2</v>
      </c>
    </row>
    <row r="133" spans="1:18" ht="30" outlineLevel="2" x14ac:dyDescent="0.25">
      <c r="A133" s="20" t="s">
        <v>65</v>
      </c>
      <c r="B133" s="3" t="s">
        <v>26</v>
      </c>
      <c r="C133">
        <v>7</v>
      </c>
      <c r="D133" s="20" t="s">
        <v>93</v>
      </c>
      <c r="E133" s="20" t="s">
        <v>98</v>
      </c>
      <c r="F133" s="20" t="s">
        <v>95</v>
      </c>
      <c r="G133" s="20" t="s">
        <v>121</v>
      </c>
      <c r="H133" s="20" t="s">
        <v>122</v>
      </c>
      <c r="I133" s="21">
        <v>0.55353999999999992</v>
      </c>
      <c r="J133" s="21">
        <v>4.3156099999999995</v>
      </c>
      <c r="K133" s="21">
        <v>1.2979999999999998E-2</v>
      </c>
      <c r="L133" s="21">
        <v>0.25011999999999995</v>
      </c>
      <c r="M133" s="21">
        <v>0</v>
      </c>
      <c r="N133" s="21">
        <v>3.8059999999999997E-2</v>
      </c>
      <c r="O133" s="21">
        <v>0</v>
      </c>
      <c r="Q133">
        <f t="shared" si="4"/>
        <v>30.209269999999997</v>
      </c>
      <c r="R133">
        <f t="shared" si="5"/>
        <v>9.0859999999999996E-2</v>
      </c>
    </row>
    <row r="134" spans="1:18" ht="30" outlineLevel="2" x14ac:dyDescent="0.25">
      <c r="A134" s="20" t="s">
        <v>66</v>
      </c>
      <c r="B134" s="3" t="s">
        <v>38</v>
      </c>
      <c r="C134">
        <v>4</v>
      </c>
      <c r="D134" s="20" t="s">
        <v>93</v>
      </c>
      <c r="E134" s="20" t="s">
        <v>98</v>
      </c>
      <c r="F134" s="20" t="s">
        <v>95</v>
      </c>
      <c r="G134" s="20" t="s">
        <v>121</v>
      </c>
      <c r="H134" s="20" t="s">
        <v>122</v>
      </c>
      <c r="I134" s="21">
        <v>0.58070999999999995</v>
      </c>
      <c r="J134" s="21">
        <v>4.5275499999999997</v>
      </c>
      <c r="K134" s="21">
        <v>1.3609999999999999E-2</v>
      </c>
      <c r="L134" s="21">
        <v>0.26240999999999998</v>
      </c>
      <c r="M134" s="21">
        <v>0</v>
      </c>
      <c r="N134" s="21">
        <v>3.9929999999999993E-2</v>
      </c>
      <c r="O134" s="21">
        <v>0</v>
      </c>
      <c r="Q134">
        <f t="shared" si="4"/>
        <v>18.110199999999999</v>
      </c>
      <c r="R134">
        <f t="shared" si="5"/>
        <v>5.4439999999999995E-2</v>
      </c>
    </row>
    <row r="135" spans="1:18" ht="30" outlineLevel="2" x14ac:dyDescent="0.25">
      <c r="A135" s="20" t="s">
        <v>67</v>
      </c>
      <c r="B135" s="3" t="s">
        <v>34</v>
      </c>
      <c r="C135">
        <v>15</v>
      </c>
      <c r="D135" s="20" t="s">
        <v>93</v>
      </c>
      <c r="E135" s="20" t="s">
        <v>98</v>
      </c>
      <c r="F135" s="20" t="s">
        <v>95</v>
      </c>
      <c r="G135" s="20" t="s">
        <v>121</v>
      </c>
      <c r="H135" s="20" t="s">
        <v>122</v>
      </c>
      <c r="I135" s="21">
        <v>0.59885999999999995</v>
      </c>
      <c r="J135" s="21">
        <v>4.6691499999999992</v>
      </c>
      <c r="K135" s="21">
        <v>1.406E-2</v>
      </c>
      <c r="L135" s="21">
        <v>0.27060999999999996</v>
      </c>
      <c r="M135" s="21">
        <v>0</v>
      </c>
      <c r="N135" s="21">
        <v>4.1169999999999998E-2</v>
      </c>
      <c r="O135" s="21">
        <v>0</v>
      </c>
      <c r="Q135">
        <f t="shared" si="4"/>
        <v>70.037249999999986</v>
      </c>
      <c r="R135">
        <f t="shared" si="5"/>
        <v>0.2109</v>
      </c>
    </row>
    <row r="136" spans="1:18" ht="30" outlineLevel="2" x14ac:dyDescent="0.25">
      <c r="A136" s="20" t="s">
        <v>68</v>
      </c>
      <c r="B136" s="3" t="s">
        <v>28</v>
      </c>
      <c r="C136">
        <v>4</v>
      </c>
      <c r="D136" s="20" t="s">
        <v>93</v>
      </c>
      <c r="E136" s="20" t="s">
        <v>98</v>
      </c>
      <c r="F136" s="20" t="s">
        <v>95</v>
      </c>
      <c r="G136" s="20" t="s">
        <v>121</v>
      </c>
      <c r="H136" s="20" t="s">
        <v>122</v>
      </c>
      <c r="I136" s="21">
        <v>0.49018999999999996</v>
      </c>
      <c r="J136" s="21">
        <v>3.8218399999999999</v>
      </c>
      <c r="K136" s="21">
        <v>1.15E-2</v>
      </c>
      <c r="L136" s="21">
        <v>0.22150999999999998</v>
      </c>
      <c r="M136" s="21">
        <v>0</v>
      </c>
      <c r="N136" s="21">
        <v>3.3709999999999997E-2</v>
      </c>
      <c r="O136" s="21">
        <v>0</v>
      </c>
      <c r="Q136">
        <f t="shared" si="4"/>
        <v>15.28736</v>
      </c>
      <c r="R136">
        <f t="shared" si="5"/>
        <v>4.5999999999999999E-2</v>
      </c>
    </row>
    <row r="137" spans="1:18" ht="30" outlineLevel="2" x14ac:dyDescent="0.25">
      <c r="A137" s="20" t="s">
        <v>69</v>
      </c>
      <c r="B137" s="3" t="s">
        <v>26</v>
      </c>
      <c r="C137">
        <v>4</v>
      </c>
      <c r="D137" s="20" t="s">
        <v>93</v>
      </c>
      <c r="E137" s="20" t="s">
        <v>98</v>
      </c>
      <c r="F137" s="20" t="s">
        <v>95</v>
      </c>
      <c r="G137" s="20" t="s">
        <v>121</v>
      </c>
      <c r="H137" s="20" t="s">
        <v>122</v>
      </c>
      <c r="I137" s="21">
        <v>0.48775999999999997</v>
      </c>
      <c r="J137" s="21">
        <v>3.80287</v>
      </c>
      <c r="K137" s="21">
        <v>1.1439999999999999E-2</v>
      </c>
      <c r="L137" s="21">
        <v>0.22039999999999998</v>
      </c>
      <c r="M137" s="21">
        <v>0</v>
      </c>
      <c r="N137" s="21">
        <v>3.3539999999999993E-2</v>
      </c>
      <c r="O137" s="21">
        <v>0</v>
      </c>
      <c r="Q137">
        <f t="shared" si="4"/>
        <v>15.21148</v>
      </c>
      <c r="R137">
        <f t="shared" si="5"/>
        <v>4.5759999999999995E-2</v>
      </c>
    </row>
    <row r="138" spans="1:18" ht="30" outlineLevel="2" x14ac:dyDescent="0.25">
      <c r="A138" s="20" t="s">
        <v>70</v>
      </c>
      <c r="B138" s="3" t="s">
        <v>38</v>
      </c>
      <c r="C138">
        <v>4</v>
      </c>
      <c r="D138" s="20" t="s">
        <v>93</v>
      </c>
      <c r="E138" s="20" t="s">
        <v>98</v>
      </c>
      <c r="F138" s="20" t="s">
        <v>95</v>
      </c>
      <c r="G138" s="20" t="s">
        <v>121</v>
      </c>
      <c r="H138" s="20" t="s">
        <v>122</v>
      </c>
      <c r="I138" s="21">
        <v>0.51171</v>
      </c>
      <c r="J138" s="21">
        <v>3.9895799999999997</v>
      </c>
      <c r="K138" s="21">
        <v>1.201E-2</v>
      </c>
      <c r="L138" s="21">
        <v>0.23121999999999998</v>
      </c>
      <c r="M138" s="21">
        <v>0</v>
      </c>
      <c r="N138" s="21">
        <v>3.5189999999999999E-2</v>
      </c>
      <c r="O138" s="21">
        <v>0</v>
      </c>
      <c r="Q138">
        <f t="shared" si="4"/>
        <v>15.958319999999999</v>
      </c>
      <c r="R138">
        <f t="shared" si="5"/>
        <v>4.8039999999999999E-2</v>
      </c>
    </row>
    <row r="139" spans="1:18" ht="30" outlineLevel="2" x14ac:dyDescent="0.25">
      <c r="A139" s="20" t="s">
        <v>71</v>
      </c>
      <c r="B139" s="3" t="s">
        <v>34</v>
      </c>
      <c r="C139">
        <v>19</v>
      </c>
      <c r="D139" s="20" t="s">
        <v>93</v>
      </c>
      <c r="E139" s="20" t="s">
        <v>98</v>
      </c>
      <c r="F139" s="20" t="s">
        <v>95</v>
      </c>
      <c r="G139" s="20" t="s">
        <v>121</v>
      </c>
      <c r="H139" s="20" t="s">
        <v>122</v>
      </c>
      <c r="I139" s="21">
        <v>0.52771999999999997</v>
      </c>
      <c r="J139" s="21">
        <v>4.1143899999999993</v>
      </c>
      <c r="K139" s="21">
        <v>1.2369999999999999E-2</v>
      </c>
      <c r="L139" s="21">
        <v>0.23845999999999998</v>
      </c>
      <c r="M139" s="21">
        <v>0</v>
      </c>
      <c r="N139" s="21">
        <v>3.628E-2</v>
      </c>
      <c r="O139" s="21">
        <v>0</v>
      </c>
      <c r="Q139">
        <f t="shared" si="4"/>
        <v>78.17340999999999</v>
      </c>
      <c r="R139">
        <f t="shared" si="5"/>
        <v>0.23502999999999999</v>
      </c>
    </row>
    <row r="140" spans="1:18" ht="30" outlineLevel="2" x14ac:dyDescent="0.25">
      <c r="A140" s="20" t="s">
        <v>72</v>
      </c>
      <c r="B140" s="3" t="s">
        <v>28</v>
      </c>
      <c r="C140">
        <v>4</v>
      </c>
      <c r="D140" s="20" t="s">
        <v>93</v>
      </c>
      <c r="E140" s="20" t="s">
        <v>98</v>
      </c>
      <c r="F140" s="20" t="s">
        <v>95</v>
      </c>
      <c r="G140" s="20" t="s">
        <v>121</v>
      </c>
      <c r="H140" s="20" t="s">
        <v>122</v>
      </c>
      <c r="I140" s="21">
        <v>0.41907999999999995</v>
      </c>
      <c r="J140" s="21">
        <v>3.2674499999999997</v>
      </c>
      <c r="K140" s="21">
        <v>9.8299999999999985E-3</v>
      </c>
      <c r="L140" s="21">
        <v>0.18936999999999998</v>
      </c>
      <c r="M140" s="21">
        <v>0</v>
      </c>
      <c r="N140" s="21">
        <v>2.8819999999999998E-2</v>
      </c>
      <c r="O140" s="21">
        <v>0</v>
      </c>
      <c r="Q140">
        <f t="shared" si="4"/>
        <v>13.069799999999999</v>
      </c>
      <c r="R140">
        <f t="shared" si="5"/>
        <v>3.9319999999999994E-2</v>
      </c>
    </row>
    <row r="141" spans="1:18" ht="30" outlineLevel="2" x14ac:dyDescent="0.25">
      <c r="A141" s="20" t="s">
        <v>73</v>
      </c>
      <c r="B141" s="3" t="s">
        <v>26</v>
      </c>
      <c r="C141">
        <v>7</v>
      </c>
      <c r="D141" s="20" t="s">
        <v>93</v>
      </c>
      <c r="E141" s="20" t="s">
        <v>98</v>
      </c>
      <c r="F141" s="20" t="s">
        <v>95</v>
      </c>
      <c r="G141" s="20" t="s">
        <v>121</v>
      </c>
      <c r="H141" s="20" t="s">
        <v>122</v>
      </c>
      <c r="I141" s="21">
        <v>0.41650999999999999</v>
      </c>
      <c r="J141" s="21">
        <v>3.2473599999999996</v>
      </c>
      <c r="K141" s="21">
        <v>9.7799999999999988E-3</v>
      </c>
      <c r="L141" s="21">
        <v>0.18820999999999999</v>
      </c>
      <c r="M141" s="21">
        <v>0</v>
      </c>
      <c r="N141" s="21">
        <v>2.8629999999999999E-2</v>
      </c>
      <c r="O141" s="21">
        <v>0</v>
      </c>
      <c r="Q141">
        <f t="shared" si="4"/>
        <v>22.731519999999996</v>
      </c>
      <c r="R141">
        <f t="shared" si="5"/>
        <v>6.8459999999999993E-2</v>
      </c>
    </row>
    <row r="142" spans="1:18" ht="30" outlineLevel="2" x14ac:dyDescent="0.25">
      <c r="A142" s="20" t="s">
        <v>74</v>
      </c>
      <c r="B142" s="3" t="s">
        <v>38</v>
      </c>
      <c r="C142">
        <v>4</v>
      </c>
      <c r="D142" s="20" t="s">
        <v>93</v>
      </c>
      <c r="E142" s="20" t="s">
        <v>98</v>
      </c>
      <c r="F142" s="20" t="s">
        <v>95</v>
      </c>
      <c r="G142" s="20" t="s">
        <v>121</v>
      </c>
      <c r="H142" s="20" t="s">
        <v>122</v>
      </c>
      <c r="I142" s="21">
        <v>0.43605999999999995</v>
      </c>
      <c r="J142" s="21">
        <v>3.3997799999999998</v>
      </c>
      <c r="K142" s="21">
        <v>1.023E-2</v>
      </c>
      <c r="L142" s="21">
        <v>0.19703999999999999</v>
      </c>
      <c r="M142" s="21">
        <v>0</v>
      </c>
      <c r="N142" s="21">
        <v>2.9989999999999999E-2</v>
      </c>
      <c r="O142" s="21">
        <v>0</v>
      </c>
      <c r="Q142">
        <f t="shared" si="4"/>
        <v>13.599119999999999</v>
      </c>
      <c r="R142">
        <f t="shared" si="5"/>
        <v>4.0919999999999998E-2</v>
      </c>
    </row>
    <row r="143" spans="1:18" ht="30" outlineLevel="2" x14ac:dyDescent="0.25">
      <c r="A143" s="20" t="s">
        <v>75</v>
      </c>
      <c r="B143" s="3" t="s">
        <v>34</v>
      </c>
      <c r="C143">
        <v>15</v>
      </c>
      <c r="D143" s="20" t="s">
        <v>93</v>
      </c>
      <c r="E143" s="20" t="s">
        <v>98</v>
      </c>
      <c r="F143" s="20" t="s">
        <v>95</v>
      </c>
      <c r="G143" s="20" t="s">
        <v>121</v>
      </c>
      <c r="H143" s="20" t="s">
        <v>122</v>
      </c>
      <c r="I143" s="21">
        <v>0.45006999999999997</v>
      </c>
      <c r="J143" s="21">
        <v>3.5089899999999998</v>
      </c>
      <c r="K143" s="21">
        <v>1.0549999999999999E-2</v>
      </c>
      <c r="L143" s="21">
        <v>0.20337</v>
      </c>
      <c r="M143" s="21">
        <v>0</v>
      </c>
      <c r="N143" s="21">
        <v>3.0949999999999998E-2</v>
      </c>
      <c r="O143" s="21">
        <v>0</v>
      </c>
      <c r="Q143">
        <f t="shared" si="4"/>
        <v>52.63485</v>
      </c>
      <c r="R143">
        <f t="shared" si="5"/>
        <v>0.15824999999999997</v>
      </c>
    </row>
    <row r="144" spans="1:18" ht="30" outlineLevel="2" x14ac:dyDescent="0.25">
      <c r="A144" s="20" t="s">
        <v>76</v>
      </c>
      <c r="B144" s="3" t="s">
        <v>28</v>
      </c>
      <c r="C144">
        <v>4</v>
      </c>
      <c r="D144" s="20" t="s">
        <v>93</v>
      </c>
      <c r="E144" s="20" t="s">
        <v>98</v>
      </c>
      <c r="F144" s="20" t="s">
        <v>95</v>
      </c>
      <c r="G144" s="20" t="s">
        <v>121</v>
      </c>
      <c r="H144" s="20" t="s">
        <v>122</v>
      </c>
      <c r="I144" s="21">
        <v>0.39150999999999997</v>
      </c>
      <c r="J144" s="21">
        <v>3.0524299999999998</v>
      </c>
      <c r="K144" s="21">
        <v>9.1899999999999985E-3</v>
      </c>
      <c r="L144" s="21">
        <v>0.17691999999999999</v>
      </c>
      <c r="M144" s="21">
        <v>0</v>
      </c>
      <c r="N144" s="21">
        <v>2.6929999999999999E-2</v>
      </c>
      <c r="O144" s="21">
        <v>0</v>
      </c>
      <c r="Q144">
        <f t="shared" si="4"/>
        <v>12.209719999999999</v>
      </c>
      <c r="R144">
        <f t="shared" si="5"/>
        <v>3.6759999999999994E-2</v>
      </c>
    </row>
    <row r="145" spans="1:18" ht="30" outlineLevel="2" x14ac:dyDescent="0.25">
      <c r="A145" s="20" t="s">
        <v>77</v>
      </c>
      <c r="B145" s="3" t="s">
        <v>26</v>
      </c>
      <c r="C145">
        <v>8</v>
      </c>
      <c r="D145" s="20" t="s">
        <v>93</v>
      </c>
      <c r="E145" s="20" t="s">
        <v>98</v>
      </c>
      <c r="F145" s="20" t="s">
        <v>95</v>
      </c>
      <c r="G145" s="20" t="s">
        <v>121</v>
      </c>
      <c r="H145" s="20" t="s">
        <v>122</v>
      </c>
      <c r="I145" s="21">
        <v>0.38911999999999997</v>
      </c>
      <c r="J145" s="21">
        <v>3.0337099999999997</v>
      </c>
      <c r="K145" s="21">
        <v>9.1399999999999988E-3</v>
      </c>
      <c r="L145" s="21">
        <v>0.17582999999999999</v>
      </c>
      <c r="M145" s="21">
        <v>0</v>
      </c>
      <c r="N145" s="21">
        <v>2.6749999999999999E-2</v>
      </c>
      <c r="O145" s="21">
        <v>0</v>
      </c>
      <c r="Q145">
        <f t="shared" si="4"/>
        <v>24.269679999999997</v>
      </c>
      <c r="R145">
        <f t="shared" si="5"/>
        <v>7.3119999999999991E-2</v>
      </c>
    </row>
    <row r="146" spans="1:18" ht="30" outlineLevel="2" x14ac:dyDescent="0.25">
      <c r="A146" s="20" t="s">
        <v>78</v>
      </c>
      <c r="B146" s="3" t="s">
        <v>38</v>
      </c>
      <c r="C146">
        <v>5</v>
      </c>
      <c r="D146" s="20" t="s">
        <v>93</v>
      </c>
      <c r="E146" s="20" t="s">
        <v>98</v>
      </c>
      <c r="F146" s="20" t="s">
        <v>95</v>
      </c>
      <c r="G146" s="20" t="s">
        <v>121</v>
      </c>
      <c r="H146" s="20" t="s">
        <v>122</v>
      </c>
      <c r="I146" s="21">
        <v>0.40736999999999995</v>
      </c>
      <c r="J146" s="21">
        <v>3.1760199999999998</v>
      </c>
      <c r="K146" s="21">
        <v>9.5599999999999991E-3</v>
      </c>
      <c r="L146" s="21">
        <v>0.18407999999999999</v>
      </c>
      <c r="M146" s="21">
        <v>0</v>
      </c>
      <c r="N146" s="21">
        <v>2.8009999999999997E-2</v>
      </c>
      <c r="O146" s="21">
        <v>0</v>
      </c>
      <c r="Q146">
        <f t="shared" si="4"/>
        <v>15.880099999999999</v>
      </c>
      <c r="R146">
        <f t="shared" si="5"/>
        <v>4.7799999999999995E-2</v>
      </c>
    </row>
    <row r="147" spans="1:18" ht="30" outlineLevel="2" x14ac:dyDescent="0.25">
      <c r="A147" s="20" t="s">
        <v>79</v>
      </c>
      <c r="B147" s="3" t="s">
        <v>34</v>
      </c>
      <c r="C147">
        <v>14</v>
      </c>
      <c r="D147" s="20" t="s">
        <v>93</v>
      </c>
      <c r="E147" s="20" t="s">
        <v>98</v>
      </c>
      <c r="F147" s="20" t="s">
        <v>95</v>
      </c>
      <c r="G147" s="20" t="s">
        <v>121</v>
      </c>
      <c r="H147" s="20" t="s">
        <v>122</v>
      </c>
      <c r="I147" s="21">
        <v>0.42045999999999994</v>
      </c>
      <c r="J147" s="21">
        <v>3.2781799999999999</v>
      </c>
      <c r="K147" s="21">
        <v>9.859999999999999E-3</v>
      </c>
      <c r="L147" s="21">
        <v>0.18998999999999999</v>
      </c>
      <c r="M147" s="21">
        <v>0</v>
      </c>
      <c r="N147" s="21">
        <v>2.8909999999999998E-2</v>
      </c>
      <c r="O147" s="21">
        <v>0</v>
      </c>
      <c r="Q147">
        <f t="shared" si="4"/>
        <v>45.89452</v>
      </c>
      <c r="R147">
        <f t="shared" si="5"/>
        <v>0.13804</v>
      </c>
    </row>
    <row r="148" spans="1:18" ht="30" outlineLevel="1" x14ac:dyDescent="0.25">
      <c r="A148" s="20"/>
      <c r="B148" s="3"/>
      <c r="D148" s="20"/>
      <c r="E148" s="20"/>
      <c r="F148" s="20"/>
      <c r="G148" s="20"/>
      <c r="H148" s="1" t="s">
        <v>5</v>
      </c>
      <c r="I148" s="21"/>
      <c r="J148" s="21"/>
      <c r="K148" s="21"/>
      <c r="L148" s="21"/>
      <c r="M148" s="21"/>
      <c r="N148" s="21"/>
      <c r="O148" s="21"/>
      <c r="Q148">
        <f>SUBTOTAL(9,Q100:Q147)</f>
        <v>1363.5100700000005</v>
      </c>
      <c r="R148">
        <f>SUBTOTAL(9,R100:R147)</f>
        <v>4.1016699999999995</v>
      </c>
    </row>
    <row r="149" spans="1:18" ht="30" outlineLevel="2" x14ac:dyDescent="0.25">
      <c r="A149" s="20" t="s">
        <v>23</v>
      </c>
      <c r="B149" s="3" t="s">
        <v>24</v>
      </c>
      <c r="C149">
        <v>4</v>
      </c>
      <c r="D149" s="20" t="s">
        <v>93</v>
      </c>
      <c r="E149" s="20" t="s">
        <v>99</v>
      </c>
      <c r="F149" s="20" t="s">
        <v>95</v>
      </c>
      <c r="G149" s="20" t="s">
        <v>100</v>
      </c>
      <c r="H149" s="20" t="s">
        <v>101</v>
      </c>
      <c r="I149" s="21">
        <v>4.8203899999999997</v>
      </c>
      <c r="J149" s="21">
        <v>48.877759999999995</v>
      </c>
      <c r="K149" s="21">
        <v>77.211619999999996</v>
      </c>
      <c r="L149" s="21">
        <v>0.71193999999999991</v>
      </c>
      <c r="M149" s="21">
        <v>0.88449999999999995</v>
      </c>
      <c r="N149" s="21">
        <v>1.6479899999999998</v>
      </c>
      <c r="O149" s="21">
        <v>0</v>
      </c>
      <c r="Q149">
        <f t="shared" si="4"/>
        <v>195.51103999999998</v>
      </c>
      <c r="R149">
        <f t="shared" si="5"/>
        <v>308.84647999999999</v>
      </c>
    </row>
    <row r="150" spans="1:18" ht="30" outlineLevel="2" x14ac:dyDescent="0.25">
      <c r="A150" s="20" t="s">
        <v>27</v>
      </c>
      <c r="B150" s="3" t="s">
        <v>28</v>
      </c>
      <c r="C150">
        <v>4</v>
      </c>
      <c r="D150" s="20" t="s">
        <v>93</v>
      </c>
      <c r="E150" s="20" t="s">
        <v>99</v>
      </c>
      <c r="F150" s="20" t="s">
        <v>95</v>
      </c>
      <c r="G150" s="20" t="s">
        <v>100</v>
      </c>
      <c r="H150" s="20" t="s">
        <v>101</v>
      </c>
      <c r="I150" s="21">
        <v>4.50589</v>
      </c>
      <c r="J150" s="21">
        <v>45.363159999999993</v>
      </c>
      <c r="K150" s="21">
        <v>72.035619999999994</v>
      </c>
      <c r="L150" s="21">
        <v>0.66569999999999996</v>
      </c>
      <c r="M150" s="21">
        <v>0.87481999999999993</v>
      </c>
      <c r="N150" s="21">
        <v>1.6099999999999999</v>
      </c>
      <c r="O150" s="21">
        <v>0</v>
      </c>
      <c r="Q150">
        <f t="shared" si="4"/>
        <v>181.45263999999997</v>
      </c>
      <c r="R150">
        <f t="shared" si="5"/>
        <v>288.14247999999998</v>
      </c>
    </row>
    <row r="151" spans="1:18" ht="30" outlineLevel="2" x14ac:dyDescent="0.25">
      <c r="A151" s="20" t="s">
        <v>31</v>
      </c>
      <c r="B151" s="3" t="s">
        <v>26</v>
      </c>
      <c r="C151">
        <v>6</v>
      </c>
      <c r="D151" s="20" t="s">
        <v>93</v>
      </c>
      <c r="E151" s="20" t="s">
        <v>99</v>
      </c>
      <c r="F151" s="20" t="s">
        <v>95</v>
      </c>
      <c r="G151" s="20" t="s">
        <v>100</v>
      </c>
      <c r="H151" s="20" t="s">
        <v>101</v>
      </c>
      <c r="I151" s="21">
        <v>4.3308899999999992</v>
      </c>
      <c r="J151" s="21">
        <v>43.350859999999997</v>
      </c>
      <c r="K151" s="21">
        <v>69.128619999999998</v>
      </c>
      <c r="L151" s="21">
        <v>0.63993999999999995</v>
      </c>
      <c r="M151" s="21">
        <v>0.86941999999999997</v>
      </c>
      <c r="N151" s="21">
        <v>1.5888499999999999</v>
      </c>
      <c r="O151" s="21">
        <v>0</v>
      </c>
      <c r="Q151">
        <f t="shared" si="4"/>
        <v>260.10515999999996</v>
      </c>
      <c r="R151">
        <f t="shared" si="5"/>
        <v>414.77171999999996</v>
      </c>
    </row>
    <row r="152" spans="1:18" ht="30" outlineLevel="2" x14ac:dyDescent="0.25">
      <c r="A152" s="20" t="s">
        <v>33</v>
      </c>
      <c r="B152" s="3" t="s">
        <v>34</v>
      </c>
      <c r="C152">
        <v>17</v>
      </c>
      <c r="D152" s="20" t="s">
        <v>93</v>
      </c>
      <c r="E152" s="20" t="s">
        <v>99</v>
      </c>
      <c r="F152" s="20" t="s">
        <v>95</v>
      </c>
      <c r="G152" s="20" t="s">
        <v>100</v>
      </c>
      <c r="H152" s="20" t="s">
        <v>101</v>
      </c>
      <c r="I152" s="21">
        <v>4.7972899999999994</v>
      </c>
      <c r="J152" s="21">
        <v>48.010859999999994</v>
      </c>
      <c r="K152" s="21">
        <v>76.569619999999986</v>
      </c>
      <c r="L152" s="21">
        <v>0.70834999999999992</v>
      </c>
      <c r="M152" s="21">
        <v>0.88382999999999989</v>
      </c>
      <c r="N152" s="21">
        <v>1.6453599999999999</v>
      </c>
      <c r="O152" s="21">
        <v>0</v>
      </c>
      <c r="Q152">
        <f t="shared" si="4"/>
        <v>816.18461999999988</v>
      </c>
      <c r="R152">
        <f t="shared" si="5"/>
        <v>1301.6835399999998</v>
      </c>
    </row>
    <row r="153" spans="1:18" ht="30" outlineLevel="2" x14ac:dyDescent="0.25">
      <c r="A153" s="20" t="s">
        <v>35</v>
      </c>
      <c r="B153" s="3" t="s">
        <v>28</v>
      </c>
      <c r="C153">
        <v>4</v>
      </c>
      <c r="D153" s="20" t="s">
        <v>93</v>
      </c>
      <c r="E153" s="20" t="s">
        <v>99</v>
      </c>
      <c r="F153" s="20" t="s">
        <v>95</v>
      </c>
      <c r="G153" s="20" t="s">
        <v>100</v>
      </c>
      <c r="H153" s="20" t="s">
        <v>101</v>
      </c>
      <c r="I153" s="21">
        <v>2.7379899999999999</v>
      </c>
      <c r="J153" s="21">
        <v>26.36656</v>
      </c>
      <c r="K153" s="21">
        <v>43.258619999999993</v>
      </c>
      <c r="L153" s="21">
        <v>0.40597</v>
      </c>
      <c r="M153" s="21">
        <v>0.82036999999999993</v>
      </c>
      <c r="N153" s="21">
        <v>1.3961999999999999</v>
      </c>
      <c r="O153" s="21">
        <v>0</v>
      </c>
      <c r="Q153">
        <f t="shared" si="4"/>
        <v>105.46624</v>
      </c>
      <c r="R153">
        <f t="shared" si="5"/>
        <v>173.03447999999997</v>
      </c>
    </row>
    <row r="154" spans="1:18" ht="30" outlineLevel="2" x14ac:dyDescent="0.25">
      <c r="A154" s="20" t="s">
        <v>36</v>
      </c>
      <c r="B154" s="3" t="s">
        <v>26</v>
      </c>
      <c r="C154">
        <v>4</v>
      </c>
      <c r="D154" s="20" t="s">
        <v>93</v>
      </c>
      <c r="E154" s="20" t="s">
        <v>99</v>
      </c>
      <c r="F154" s="20" t="s">
        <v>95</v>
      </c>
      <c r="G154" s="20" t="s">
        <v>100</v>
      </c>
      <c r="H154" s="20" t="s">
        <v>101</v>
      </c>
      <c r="I154" s="21">
        <v>2.6736499999999999</v>
      </c>
      <c r="J154" s="21">
        <v>25.601859999999999</v>
      </c>
      <c r="K154" s="21">
        <v>42.178619999999995</v>
      </c>
      <c r="L154" s="21">
        <v>0.39648</v>
      </c>
      <c r="M154" s="21">
        <v>0.81838999999999995</v>
      </c>
      <c r="N154" s="21">
        <v>1.3884299999999998</v>
      </c>
      <c r="O154" s="21">
        <v>0</v>
      </c>
      <c r="Q154">
        <f t="shared" si="4"/>
        <v>102.40743999999999</v>
      </c>
      <c r="R154">
        <f t="shared" si="5"/>
        <v>168.71447999999998</v>
      </c>
    </row>
    <row r="155" spans="1:18" ht="30" outlineLevel="2" x14ac:dyDescent="0.25">
      <c r="A155" s="20" t="s">
        <v>37</v>
      </c>
      <c r="B155" s="3" t="s">
        <v>38</v>
      </c>
      <c r="C155">
        <v>4</v>
      </c>
      <c r="D155" s="20" t="s">
        <v>93</v>
      </c>
      <c r="E155" s="20" t="s">
        <v>99</v>
      </c>
      <c r="F155" s="20" t="s">
        <v>95</v>
      </c>
      <c r="G155" s="20" t="s">
        <v>100</v>
      </c>
      <c r="H155" s="20" t="s">
        <v>101</v>
      </c>
      <c r="I155" s="21">
        <v>2.9627899999999996</v>
      </c>
      <c r="J155" s="21">
        <v>28.366459999999996</v>
      </c>
      <c r="K155" s="21">
        <v>46.738619999999997</v>
      </c>
      <c r="L155" s="21">
        <v>0.43887999999999999</v>
      </c>
      <c r="M155" s="21">
        <v>0.82730999999999999</v>
      </c>
      <c r="N155" s="21">
        <v>1.4234799999999999</v>
      </c>
      <c r="O155" s="21">
        <v>0</v>
      </c>
      <c r="Q155">
        <f t="shared" si="4"/>
        <v>113.46583999999999</v>
      </c>
      <c r="R155">
        <f t="shared" si="5"/>
        <v>186.95447999999999</v>
      </c>
    </row>
    <row r="156" spans="1:18" ht="30" outlineLevel="2" x14ac:dyDescent="0.25">
      <c r="A156" s="20" t="s">
        <v>39</v>
      </c>
      <c r="B156" s="3" t="s">
        <v>34</v>
      </c>
      <c r="C156">
        <v>16</v>
      </c>
      <c r="D156" s="20" t="s">
        <v>93</v>
      </c>
      <c r="E156" s="20" t="s">
        <v>99</v>
      </c>
      <c r="F156" s="20" t="s">
        <v>95</v>
      </c>
      <c r="G156" s="20" t="s">
        <v>100</v>
      </c>
      <c r="H156" s="20" t="s">
        <v>101</v>
      </c>
      <c r="I156" s="21">
        <v>3.0634899999999998</v>
      </c>
      <c r="J156" s="21">
        <v>29.499859999999998</v>
      </c>
      <c r="K156" s="21">
        <v>48.399619999999999</v>
      </c>
      <c r="L156" s="21">
        <v>0.45367999999999997</v>
      </c>
      <c r="M156" s="21">
        <v>0.83039999999999992</v>
      </c>
      <c r="N156" s="21">
        <v>1.4356399999999998</v>
      </c>
      <c r="O156" s="21">
        <v>0</v>
      </c>
      <c r="Q156">
        <f t="shared" si="4"/>
        <v>471.99775999999997</v>
      </c>
      <c r="R156">
        <f t="shared" si="5"/>
        <v>774.39391999999998</v>
      </c>
    </row>
    <row r="157" spans="1:18" ht="30" outlineLevel="2" x14ac:dyDescent="0.25">
      <c r="A157" s="20" t="s">
        <v>40</v>
      </c>
      <c r="B157" s="3" t="s">
        <v>28</v>
      </c>
      <c r="C157">
        <v>4</v>
      </c>
      <c r="D157" s="20" t="s">
        <v>93</v>
      </c>
      <c r="E157" s="20" t="s">
        <v>99</v>
      </c>
      <c r="F157" s="20" t="s">
        <v>95</v>
      </c>
      <c r="G157" s="20" t="s">
        <v>100</v>
      </c>
      <c r="H157" s="20" t="s">
        <v>101</v>
      </c>
      <c r="I157" s="21">
        <v>3.0154399999999999</v>
      </c>
      <c r="J157" s="21">
        <v>27.918109999999999</v>
      </c>
      <c r="K157" s="21">
        <v>47.159619999999997</v>
      </c>
      <c r="L157" s="21">
        <v>0.44629999999999997</v>
      </c>
      <c r="M157" s="21">
        <v>0.82897999999999994</v>
      </c>
      <c r="N157" s="21">
        <v>1.4300899999999999</v>
      </c>
      <c r="O157" s="21">
        <v>0</v>
      </c>
      <c r="Q157">
        <f t="shared" si="4"/>
        <v>111.67243999999999</v>
      </c>
      <c r="R157">
        <f t="shared" si="5"/>
        <v>188.63847999999999</v>
      </c>
    </row>
    <row r="158" spans="1:18" ht="30" outlineLevel="2" x14ac:dyDescent="0.25">
      <c r="A158" s="20" t="s">
        <v>41</v>
      </c>
      <c r="B158" s="3" t="s">
        <v>26</v>
      </c>
      <c r="C158">
        <v>7</v>
      </c>
      <c r="D158" s="20" t="s">
        <v>93</v>
      </c>
      <c r="E158" s="20" t="s">
        <v>99</v>
      </c>
      <c r="F158" s="20" t="s">
        <v>95</v>
      </c>
      <c r="G158" s="20" t="s">
        <v>100</v>
      </c>
      <c r="H158" s="20" t="s">
        <v>101</v>
      </c>
      <c r="I158" s="21">
        <v>2.9838799999999996</v>
      </c>
      <c r="J158" s="21">
        <v>27.505619999999997</v>
      </c>
      <c r="K158" s="21">
        <v>46.614619999999995</v>
      </c>
      <c r="L158" s="21">
        <v>0.44164999999999999</v>
      </c>
      <c r="M158" s="21">
        <v>0.82802999999999993</v>
      </c>
      <c r="N158" s="21">
        <v>1.42631</v>
      </c>
      <c r="O158" s="21">
        <v>0</v>
      </c>
      <c r="Q158">
        <f t="shared" si="4"/>
        <v>192.53933999999998</v>
      </c>
      <c r="R158">
        <f t="shared" si="5"/>
        <v>326.30233999999996</v>
      </c>
    </row>
    <row r="159" spans="1:18" ht="30" outlineLevel="2" x14ac:dyDescent="0.25">
      <c r="A159" s="20" t="s">
        <v>42</v>
      </c>
      <c r="B159" s="3" t="s">
        <v>38</v>
      </c>
      <c r="C159">
        <v>4</v>
      </c>
      <c r="D159" s="20" t="s">
        <v>93</v>
      </c>
      <c r="E159" s="20" t="s">
        <v>99</v>
      </c>
      <c r="F159" s="20" t="s">
        <v>95</v>
      </c>
      <c r="G159" s="20" t="s">
        <v>100</v>
      </c>
      <c r="H159" s="20" t="s">
        <v>101</v>
      </c>
      <c r="I159" s="21">
        <v>3.3079199999999997</v>
      </c>
      <c r="J159" s="21">
        <v>30.489109999999997</v>
      </c>
      <c r="K159" s="21">
        <v>51.675619999999995</v>
      </c>
      <c r="L159" s="21">
        <v>0.48910999999999999</v>
      </c>
      <c r="M159" s="21">
        <v>0.8380399999999999</v>
      </c>
      <c r="N159" s="21">
        <v>1.4656199999999999</v>
      </c>
      <c r="O159" s="21">
        <v>0</v>
      </c>
      <c r="Q159">
        <f t="shared" si="4"/>
        <v>121.95643999999999</v>
      </c>
      <c r="R159">
        <f t="shared" si="5"/>
        <v>206.70247999999998</v>
      </c>
    </row>
    <row r="160" spans="1:18" ht="30" outlineLevel="2" x14ac:dyDescent="0.25">
      <c r="A160" s="20" t="s">
        <v>43</v>
      </c>
      <c r="B160" s="3" t="s">
        <v>34</v>
      </c>
      <c r="C160">
        <v>16</v>
      </c>
      <c r="D160" s="20" t="s">
        <v>93</v>
      </c>
      <c r="E160" s="20" t="s">
        <v>99</v>
      </c>
      <c r="F160" s="20" t="s">
        <v>95</v>
      </c>
      <c r="G160" s="20" t="s">
        <v>100</v>
      </c>
      <c r="H160" s="20" t="s">
        <v>101</v>
      </c>
      <c r="I160" s="21">
        <v>3.3743799999999999</v>
      </c>
      <c r="J160" s="21">
        <v>31.241599999999998</v>
      </c>
      <c r="K160" s="21">
        <v>52.773619999999994</v>
      </c>
      <c r="L160" s="21">
        <v>0.49888999999999994</v>
      </c>
      <c r="M160" s="21">
        <v>0.84008999999999989</v>
      </c>
      <c r="N160" s="21">
        <v>1.47366</v>
      </c>
      <c r="O160" s="21">
        <v>0</v>
      </c>
      <c r="Q160">
        <f t="shared" si="4"/>
        <v>499.86559999999997</v>
      </c>
      <c r="R160">
        <f t="shared" si="5"/>
        <v>844.3779199999999</v>
      </c>
    </row>
    <row r="161" spans="1:18" ht="30" outlineLevel="2" x14ac:dyDescent="0.25">
      <c r="A161" s="20" t="s">
        <v>44</v>
      </c>
      <c r="B161" s="3" t="s">
        <v>34</v>
      </c>
      <c r="C161">
        <v>17</v>
      </c>
      <c r="D161" s="20" t="s">
        <v>93</v>
      </c>
      <c r="E161" s="20" t="s">
        <v>99</v>
      </c>
      <c r="F161" s="20" t="s">
        <v>95</v>
      </c>
      <c r="G161" s="20" t="s">
        <v>100</v>
      </c>
      <c r="H161" s="20" t="s">
        <v>101</v>
      </c>
      <c r="I161" s="21">
        <v>3.7848899999999999</v>
      </c>
      <c r="J161" s="21">
        <v>37.677659999999996</v>
      </c>
      <c r="K161" s="21">
        <v>60.324619999999996</v>
      </c>
      <c r="L161" s="21">
        <v>0.5597899999999999</v>
      </c>
      <c r="M161" s="21">
        <v>0.85259999999999991</v>
      </c>
      <c r="N161" s="21">
        <v>1.52277</v>
      </c>
      <c r="O161" s="21">
        <v>0</v>
      </c>
      <c r="Q161">
        <f t="shared" si="4"/>
        <v>640.52021999999988</v>
      </c>
      <c r="R161">
        <f t="shared" si="5"/>
        <v>1025.51854</v>
      </c>
    </row>
    <row r="162" spans="1:18" ht="30" outlineLevel="2" x14ac:dyDescent="0.25">
      <c r="A162" s="20" t="s">
        <v>45</v>
      </c>
      <c r="B162" s="3" t="s">
        <v>28</v>
      </c>
      <c r="C162">
        <v>4</v>
      </c>
      <c r="D162" s="20" t="s">
        <v>93</v>
      </c>
      <c r="E162" s="20" t="s">
        <v>99</v>
      </c>
      <c r="F162" s="20" t="s">
        <v>95</v>
      </c>
      <c r="G162" s="20" t="s">
        <v>100</v>
      </c>
      <c r="H162" s="20" t="s">
        <v>101</v>
      </c>
      <c r="I162" s="21">
        <v>3.8824899999999998</v>
      </c>
      <c r="J162" s="21">
        <v>38.243159999999996</v>
      </c>
      <c r="K162" s="21">
        <v>61.707619999999999</v>
      </c>
      <c r="L162" s="21">
        <v>0.57397999999999993</v>
      </c>
      <c r="M162" s="21">
        <v>0.85564999999999991</v>
      </c>
      <c r="N162" s="21">
        <v>1.5347199999999999</v>
      </c>
      <c r="O162" s="21">
        <v>0</v>
      </c>
      <c r="Q162">
        <f t="shared" si="4"/>
        <v>152.97263999999998</v>
      </c>
      <c r="R162">
        <f t="shared" si="5"/>
        <v>246.83047999999999</v>
      </c>
    </row>
    <row r="163" spans="1:18" ht="30" outlineLevel="2" x14ac:dyDescent="0.25">
      <c r="A163" s="20" t="s">
        <v>46</v>
      </c>
      <c r="B163" s="3" t="s">
        <v>26</v>
      </c>
      <c r="C163">
        <v>4</v>
      </c>
      <c r="D163" s="20" t="s">
        <v>93</v>
      </c>
      <c r="E163" s="20" t="s">
        <v>99</v>
      </c>
      <c r="F163" s="20" t="s">
        <v>95</v>
      </c>
      <c r="G163" s="20" t="s">
        <v>100</v>
      </c>
      <c r="H163" s="20" t="s">
        <v>101</v>
      </c>
      <c r="I163" s="21">
        <v>3.6406899999999998</v>
      </c>
      <c r="J163" s="21">
        <v>35.955359999999999</v>
      </c>
      <c r="K163" s="21">
        <v>57.905619999999999</v>
      </c>
      <c r="L163" s="21">
        <v>0.53855999999999993</v>
      </c>
      <c r="M163" s="21">
        <v>0.84816999999999998</v>
      </c>
      <c r="N163" s="21">
        <v>1.5053899999999998</v>
      </c>
      <c r="O163" s="21">
        <v>0</v>
      </c>
      <c r="Q163">
        <f t="shared" si="4"/>
        <v>143.82144</v>
      </c>
      <c r="R163">
        <f t="shared" si="5"/>
        <v>231.62248</v>
      </c>
    </row>
    <row r="164" spans="1:18" ht="30" outlineLevel="2" x14ac:dyDescent="0.25">
      <c r="A164" s="20" t="s">
        <v>47</v>
      </c>
      <c r="B164" s="3" t="s">
        <v>38</v>
      </c>
      <c r="C164">
        <v>5</v>
      </c>
      <c r="D164" s="20" t="s">
        <v>93</v>
      </c>
      <c r="E164" s="20" t="s">
        <v>99</v>
      </c>
      <c r="F164" s="20" t="s">
        <v>95</v>
      </c>
      <c r="G164" s="20" t="s">
        <v>100</v>
      </c>
      <c r="H164" s="20" t="s">
        <v>101</v>
      </c>
      <c r="I164" s="21">
        <v>3.78409</v>
      </c>
      <c r="J164" s="21">
        <v>37.577559999999998</v>
      </c>
      <c r="K164" s="21">
        <v>60.273619999999994</v>
      </c>
      <c r="L164" s="21">
        <v>0.55963999999999992</v>
      </c>
      <c r="M164" s="21">
        <v>0.85258999999999996</v>
      </c>
      <c r="N164" s="21">
        <v>1.5227199999999999</v>
      </c>
      <c r="O164" s="21">
        <v>0</v>
      </c>
      <c r="Q164">
        <f t="shared" ref="Q164:Q228" si="6">J164*C164</f>
        <v>187.8878</v>
      </c>
      <c r="R164">
        <f t="shared" ref="R164:R228" si="7">K164*C164</f>
        <v>301.36809999999997</v>
      </c>
    </row>
    <row r="165" spans="1:18" ht="30" outlineLevel="2" x14ac:dyDescent="0.25">
      <c r="A165" s="20" t="s">
        <v>48</v>
      </c>
      <c r="B165" s="3" t="s">
        <v>28</v>
      </c>
      <c r="C165">
        <v>4</v>
      </c>
      <c r="D165" s="20" t="s">
        <v>93</v>
      </c>
      <c r="E165" s="20" t="s">
        <v>99</v>
      </c>
      <c r="F165" s="20" t="s">
        <v>95</v>
      </c>
      <c r="G165" s="20" t="s">
        <v>100</v>
      </c>
      <c r="H165" s="20" t="s">
        <v>101</v>
      </c>
      <c r="I165" s="21">
        <v>3.3855899999999997</v>
      </c>
      <c r="J165" s="21">
        <v>33.367759999999997</v>
      </c>
      <c r="K165" s="21">
        <v>53.818619999999996</v>
      </c>
      <c r="L165" s="21">
        <v>0.50112999999999996</v>
      </c>
      <c r="M165" s="21">
        <v>0.84030999999999989</v>
      </c>
      <c r="N165" s="21">
        <v>1.4744999999999999</v>
      </c>
      <c r="O165" s="21">
        <v>0</v>
      </c>
      <c r="Q165">
        <f t="shared" si="6"/>
        <v>133.47103999999999</v>
      </c>
      <c r="R165">
        <f t="shared" si="7"/>
        <v>215.27447999999998</v>
      </c>
    </row>
    <row r="166" spans="1:18" ht="30" outlineLevel="2" x14ac:dyDescent="0.25">
      <c r="A166" s="20" t="s">
        <v>49</v>
      </c>
      <c r="B166" s="3" t="s">
        <v>26</v>
      </c>
      <c r="C166">
        <v>6</v>
      </c>
      <c r="D166" s="20" t="s">
        <v>93</v>
      </c>
      <c r="E166" s="20" t="s">
        <v>99</v>
      </c>
      <c r="F166" s="20" t="s">
        <v>95</v>
      </c>
      <c r="G166" s="20" t="s">
        <v>100</v>
      </c>
      <c r="H166" s="20" t="s">
        <v>101</v>
      </c>
      <c r="I166" s="21">
        <v>3.1730899999999997</v>
      </c>
      <c r="J166" s="21">
        <v>31.357659999999999</v>
      </c>
      <c r="K166" s="21">
        <v>50.475619999999999</v>
      </c>
      <c r="L166" s="21">
        <v>0.46997</v>
      </c>
      <c r="M166" s="21">
        <v>0.83373999999999993</v>
      </c>
      <c r="N166" s="21">
        <v>1.4487199999999998</v>
      </c>
      <c r="O166" s="21">
        <v>0</v>
      </c>
      <c r="Q166">
        <f t="shared" si="6"/>
        <v>188.14596</v>
      </c>
      <c r="R166">
        <f t="shared" si="7"/>
        <v>302.85372000000001</v>
      </c>
    </row>
    <row r="167" spans="1:18" ht="30" outlineLevel="2" x14ac:dyDescent="0.25">
      <c r="A167" s="20" t="s">
        <v>50</v>
      </c>
      <c r="B167" s="3" t="s">
        <v>38</v>
      </c>
      <c r="C167">
        <v>3</v>
      </c>
      <c r="D167" s="20" t="s">
        <v>93</v>
      </c>
      <c r="E167" s="20" t="s">
        <v>99</v>
      </c>
      <c r="F167" s="20" t="s">
        <v>95</v>
      </c>
      <c r="G167" s="20" t="s">
        <v>100</v>
      </c>
      <c r="H167" s="20" t="s">
        <v>101</v>
      </c>
      <c r="I167" s="21">
        <v>3.2987899999999999</v>
      </c>
      <c r="J167" s="21">
        <v>32.779959999999996</v>
      </c>
      <c r="K167" s="21">
        <v>52.553619999999995</v>
      </c>
      <c r="L167" s="21">
        <v>0.48845999999999995</v>
      </c>
      <c r="M167" s="21">
        <v>0.8375999999999999</v>
      </c>
      <c r="N167" s="21">
        <v>1.4639</v>
      </c>
      <c r="O167" s="21">
        <v>0</v>
      </c>
      <c r="Q167">
        <f t="shared" si="6"/>
        <v>98.339879999999994</v>
      </c>
      <c r="R167">
        <f t="shared" si="7"/>
        <v>157.66085999999999</v>
      </c>
    </row>
    <row r="168" spans="1:18" ht="30" outlineLevel="2" x14ac:dyDescent="0.25">
      <c r="A168" s="20" t="s">
        <v>51</v>
      </c>
      <c r="B168" s="3" t="s">
        <v>34</v>
      </c>
      <c r="C168">
        <v>18</v>
      </c>
      <c r="D168" s="20" t="s">
        <v>93</v>
      </c>
      <c r="E168" s="20" t="s">
        <v>99</v>
      </c>
      <c r="F168" s="20" t="s">
        <v>95</v>
      </c>
      <c r="G168" s="20" t="s">
        <v>100</v>
      </c>
      <c r="H168" s="20" t="s">
        <v>101</v>
      </c>
      <c r="I168" s="21">
        <v>3.2975899999999996</v>
      </c>
      <c r="J168" s="21">
        <v>32.854259999999996</v>
      </c>
      <c r="K168" s="21">
        <v>52.571619999999996</v>
      </c>
      <c r="L168" s="21">
        <v>0.48831999999999998</v>
      </c>
      <c r="M168" s="21">
        <v>0.83755999999999997</v>
      </c>
      <c r="N168" s="21">
        <v>1.4637499999999999</v>
      </c>
      <c r="O168" s="21">
        <v>0</v>
      </c>
      <c r="Q168">
        <f t="shared" si="6"/>
        <v>591.37667999999996</v>
      </c>
      <c r="R168">
        <f t="shared" si="7"/>
        <v>946.28915999999992</v>
      </c>
    </row>
    <row r="169" spans="1:18" ht="30" outlineLevel="2" x14ac:dyDescent="0.25">
      <c r="A169" s="20" t="s">
        <v>52</v>
      </c>
      <c r="B169" s="3" t="s">
        <v>38</v>
      </c>
      <c r="C169">
        <v>4</v>
      </c>
      <c r="D169" s="20" t="s">
        <v>93</v>
      </c>
      <c r="E169" s="20" t="s">
        <v>99</v>
      </c>
      <c r="F169" s="20" t="s">
        <v>95</v>
      </c>
      <c r="G169" s="20" t="s">
        <v>100</v>
      </c>
      <c r="H169" s="20" t="s">
        <v>101</v>
      </c>
      <c r="I169" s="21">
        <v>4.6797899999999997</v>
      </c>
      <c r="J169" s="21">
        <v>46.650959999999998</v>
      </c>
      <c r="K169" s="21">
        <v>74.615619999999993</v>
      </c>
      <c r="L169" s="21">
        <v>0.69107999999999992</v>
      </c>
      <c r="M169" s="21">
        <v>0.88019999999999998</v>
      </c>
      <c r="N169" s="21">
        <v>1.6311599999999999</v>
      </c>
      <c r="O169" s="21">
        <v>0</v>
      </c>
      <c r="Q169">
        <f t="shared" si="6"/>
        <v>186.60383999999999</v>
      </c>
      <c r="R169">
        <f t="shared" si="7"/>
        <v>298.46247999999997</v>
      </c>
    </row>
    <row r="170" spans="1:18" ht="30" outlineLevel="2" x14ac:dyDescent="0.25">
      <c r="A170" s="20" t="s">
        <v>53</v>
      </c>
      <c r="B170" s="3" t="s">
        <v>34</v>
      </c>
      <c r="C170">
        <v>16</v>
      </c>
      <c r="D170" s="20" t="s">
        <v>93</v>
      </c>
      <c r="E170" s="20" t="s">
        <v>99</v>
      </c>
      <c r="F170" s="20" t="s">
        <v>95</v>
      </c>
      <c r="G170" s="20" t="s">
        <v>100</v>
      </c>
      <c r="H170" s="20" t="s">
        <v>101</v>
      </c>
      <c r="I170" s="21">
        <v>4.6803899999999992</v>
      </c>
      <c r="J170" s="21">
        <v>46.777659999999997</v>
      </c>
      <c r="K170" s="21">
        <v>74.678619999999995</v>
      </c>
      <c r="L170" s="21">
        <v>0.69120999999999999</v>
      </c>
      <c r="M170" s="21">
        <v>0.88022999999999996</v>
      </c>
      <c r="N170" s="21">
        <v>1.63123</v>
      </c>
      <c r="O170" s="21">
        <v>0</v>
      </c>
      <c r="Q170">
        <f t="shared" si="6"/>
        <v>748.44255999999996</v>
      </c>
      <c r="R170">
        <f t="shared" si="7"/>
        <v>1194.8579199999999</v>
      </c>
    </row>
    <row r="171" spans="1:18" ht="30" outlineLevel="2" x14ac:dyDescent="0.25">
      <c r="A171" s="20" t="s">
        <v>54</v>
      </c>
      <c r="B171" s="3" t="s">
        <v>28</v>
      </c>
      <c r="C171">
        <v>5</v>
      </c>
      <c r="D171" s="20" t="s">
        <v>93</v>
      </c>
      <c r="E171" s="20" t="s">
        <v>99</v>
      </c>
      <c r="F171" s="20" t="s">
        <v>95</v>
      </c>
      <c r="G171" s="20" t="s">
        <v>100</v>
      </c>
      <c r="H171" s="20" t="s">
        <v>101</v>
      </c>
      <c r="I171" s="21">
        <v>4.7954899999999991</v>
      </c>
      <c r="J171" s="21">
        <v>47.414359999999995</v>
      </c>
      <c r="K171" s="21">
        <v>76.294619999999995</v>
      </c>
      <c r="L171" s="21">
        <v>0.7079399999999999</v>
      </c>
      <c r="M171" s="21">
        <v>0.88381999999999994</v>
      </c>
      <c r="N171" s="21">
        <v>1.6453</v>
      </c>
      <c r="O171" s="21">
        <v>0</v>
      </c>
      <c r="Q171">
        <f t="shared" si="6"/>
        <v>237.07179999999997</v>
      </c>
      <c r="R171">
        <f t="shared" si="7"/>
        <v>381.47309999999999</v>
      </c>
    </row>
    <row r="172" spans="1:18" ht="30" outlineLevel="2" x14ac:dyDescent="0.25">
      <c r="A172" s="20" t="s">
        <v>55</v>
      </c>
      <c r="B172" s="3" t="s">
        <v>26</v>
      </c>
      <c r="C172">
        <v>5</v>
      </c>
      <c r="D172" s="20" t="s">
        <v>93</v>
      </c>
      <c r="E172" s="20" t="s">
        <v>99</v>
      </c>
      <c r="F172" s="20" t="s">
        <v>95</v>
      </c>
      <c r="G172" s="20" t="s">
        <v>100</v>
      </c>
      <c r="H172" s="20" t="s">
        <v>101</v>
      </c>
      <c r="I172" s="21">
        <v>4.4966899999999992</v>
      </c>
      <c r="J172" s="21">
        <v>44.57996</v>
      </c>
      <c r="K172" s="21">
        <v>71.591619999999992</v>
      </c>
      <c r="L172" s="21">
        <v>0.66413999999999995</v>
      </c>
      <c r="M172" s="21">
        <v>0.87458999999999998</v>
      </c>
      <c r="N172" s="21">
        <v>1.6090699999999998</v>
      </c>
      <c r="O172" s="21">
        <v>0</v>
      </c>
      <c r="Q172">
        <f t="shared" si="6"/>
        <v>222.8998</v>
      </c>
      <c r="R172">
        <f t="shared" si="7"/>
        <v>357.95809999999994</v>
      </c>
    </row>
    <row r="173" spans="1:18" ht="30" outlineLevel="2" x14ac:dyDescent="0.25">
      <c r="A173" s="20" t="s">
        <v>56</v>
      </c>
      <c r="B173" s="3" t="s">
        <v>34</v>
      </c>
      <c r="C173">
        <v>16</v>
      </c>
      <c r="D173" s="20" t="s">
        <v>93</v>
      </c>
      <c r="E173" s="20" t="s">
        <v>99</v>
      </c>
      <c r="F173" s="20" t="s">
        <v>95</v>
      </c>
      <c r="G173" s="20" t="s">
        <v>100</v>
      </c>
      <c r="H173" s="20" t="s">
        <v>101</v>
      </c>
      <c r="I173" s="21">
        <v>5.13089</v>
      </c>
      <c r="J173" s="21">
        <v>51.223159999999993</v>
      </c>
      <c r="K173" s="21">
        <v>81.840619999999987</v>
      </c>
      <c r="L173" s="21">
        <v>0.75725999999999993</v>
      </c>
      <c r="M173" s="21">
        <v>0.89411999999999991</v>
      </c>
      <c r="N173" s="21">
        <v>1.6857899999999999</v>
      </c>
      <c r="O173" s="21">
        <v>0</v>
      </c>
      <c r="Q173">
        <f t="shared" si="6"/>
        <v>819.57055999999989</v>
      </c>
      <c r="R173">
        <f t="shared" si="7"/>
        <v>1309.4499199999998</v>
      </c>
    </row>
    <row r="174" spans="1:18" ht="30" outlineLevel="2" x14ac:dyDescent="0.25">
      <c r="A174" s="20" t="s">
        <v>57</v>
      </c>
      <c r="B174" s="3" t="s">
        <v>28</v>
      </c>
      <c r="C174">
        <v>4</v>
      </c>
      <c r="D174" s="20" t="s">
        <v>93</v>
      </c>
      <c r="E174" s="20" t="s">
        <v>99</v>
      </c>
      <c r="F174" s="20" t="s">
        <v>95</v>
      </c>
      <c r="G174" s="20" t="s">
        <v>100</v>
      </c>
      <c r="H174" s="20" t="s">
        <v>101</v>
      </c>
      <c r="I174" s="21">
        <v>4.9522899999999996</v>
      </c>
      <c r="J174" s="21">
        <v>49.410959999999996</v>
      </c>
      <c r="K174" s="21">
        <v>78.979619999999997</v>
      </c>
      <c r="L174" s="21">
        <v>0.73107</v>
      </c>
      <c r="M174" s="21">
        <v>0.88862999999999992</v>
      </c>
      <c r="N174" s="21">
        <v>1.66418</v>
      </c>
      <c r="O174" s="21">
        <v>0</v>
      </c>
      <c r="Q174">
        <f t="shared" si="6"/>
        <v>197.64383999999998</v>
      </c>
      <c r="R174">
        <f t="shared" si="7"/>
        <v>315.91847999999999</v>
      </c>
    </row>
    <row r="175" spans="1:18" ht="30" outlineLevel="2" x14ac:dyDescent="0.25">
      <c r="A175" s="20" t="s">
        <v>58</v>
      </c>
      <c r="B175" s="3" t="s">
        <v>26</v>
      </c>
      <c r="C175">
        <v>6</v>
      </c>
      <c r="D175" s="20" t="s">
        <v>93</v>
      </c>
      <c r="E175" s="20" t="s">
        <v>99</v>
      </c>
      <c r="F175" s="20" t="s">
        <v>95</v>
      </c>
      <c r="G175" s="20" t="s">
        <v>100</v>
      </c>
      <c r="H175" s="20" t="s">
        <v>101</v>
      </c>
      <c r="I175" s="21">
        <v>4.9254899999999999</v>
      </c>
      <c r="J175" s="21">
        <v>49.074259999999995</v>
      </c>
      <c r="K175" s="21">
        <v>78.521619999999999</v>
      </c>
      <c r="L175" s="21">
        <v>0.72710999999999992</v>
      </c>
      <c r="M175" s="21">
        <v>0.88778999999999997</v>
      </c>
      <c r="N175" s="21">
        <v>1.6609399999999999</v>
      </c>
      <c r="O175" s="21">
        <v>0</v>
      </c>
      <c r="Q175">
        <f t="shared" si="6"/>
        <v>294.44556</v>
      </c>
      <c r="R175">
        <f t="shared" si="7"/>
        <v>471.12972000000002</v>
      </c>
    </row>
    <row r="176" spans="1:18" ht="30" outlineLevel="2" x14ac:dyDescent="0.25">
      <c r="A176" s="20" t="s">
        <v>59</v>
      </c>
      <c r="B176" s="3" t="s">
        <v>38</v>
      </c>
      <c r="C176">
        <v>5</v>
      </c>
      <c r="D176" s="20" t="s">
        <v>93</v>
      </c>
      <c r="E176" s="20" t="s">
        <v>99</v>
      </c>
      <c r="F176" s="20" t="s">
        <v>95</v>
      </c>
      <c r="G176" s="20" t="s">
        <v>100</v>
      </c>
      <c r="H176" s="20" t="s">
        <v>101</v>
      </c>
      <c r="I176" s="21">
        <v>5.1115899999999996</v>
      </c>
      <c r="J176" s="21">
        <v>51.143159999999995</v>
      </c>
      <c r="K176" s="21">
        <v>81.581619999999987</v>
      </c>
      <c r="L176" s="21">
        <v>0.75447999999999993</v>
      </c>
      <c r="M176" s="21">
        <v>0.89353999999999989</v>
      </c>
      <c r="N176" s="21">
        <v>1.6834499999999999</v>
      </c>
      <c r="O176" s="21">
        <v>0</v>
      </c>
      <c r="Q176">
        <f t="shared" si="6"/>
        <v>255.71579999999997</v>
      </c>
      <c r="R176">
        <f t="shared" si="7"/>
        <v>407.90809999999993</v>
      </c>
    </row>
    <row r="177" spans="1:18" ht="30" outlineLevel="2" x14ac:dyDescent="0.25">
      <c r="A177" s="20" t="s">
        <v>60</v>
      </c>
      <c r="B177" s="3" t="s">
        <v>28</v>
      </c>
      <c r="C177">
        <v>5</v>
      </c>
      <c r="D177" s="20" t="s">
        <v>93</v>
      </c>
      <c r="E177" s="20" t="s">
        <v>99</v>
      </c>
      <c r="F177" s="20" t="s">
        <v>95</v>
      </c>
      <c r="G177" s="20" t="s">
        <v>100</v>
      </c>
      <c r="H177" s="20" t="s">
        <v>101</v>
      </c>
      <c r="I177" s="21">
        <v>4.8539899999999996</v>
      </c>
      <c r="J177" s="21">
        <v>48.245359999999998</v>
      </c>
      <c r="K177" s="21">
        <v>77.332619999999991</v>
      </c>
      <c r="L177" s="21">
        <v>0.71658999999999995</v>
      </c>
      <c r="M177" s="21">
        <v>0.88559999999999994</v>
      </c>
      <c r="N177" s="21">
        <v>1.6523199999999998</v>
      </c>
      <c r="O177" s="21">
        <v>0</v>
      </c>
      <c r="Q177">
        <f t="shared" si="6"/>
        <v>241.2268</v>
      </c>
      <c r="R177">
        <f t="shared" si="7"/>
        <v>386.66309999999999</v>
      </c>
    </row>
    <row r="178" spans="1:18" ht="30" outlineLevel="2" x14ac:dyDescent="0.25">
      <c r="A178" s="20" t="s">
        <v>61</v>
      </c>
      <c r="B178" s="3" t="s">
        <v>26</v>
      </c>
      <c r="C178">
        <v>4</v>
      </c>
      <c r="D178" s="20" t="s">
        <v>93</v>
      </c>
      <c r="E178" s="20" t="s">
        <v>99</v>
      </c>
      <c r="F178" s="20" t="s">
        <v>95</v>
      </c>
      <c r="G178" s="20" t="s">
        <v>100</v>
      </c>
      <c r="H178" s="20" t="s">
        <v>101</v>
      </c>
      <c r="I178" s="21">
        <v>4.8292899999999994</v>
      </c>
      <c r="J178" s="21">
        <v>47.93206</v>
      </c>
      <c r="K178" s="21">
        <v>76.910619999999994</v>
      </c>
      <c r="L178" s="21">
        <v>0.71294999999999997</v>
      </c>
      <c r="M178" s="21">
        <v>0.88484999999999991</v>
      </c>
      <c r="N178" s="21">
        <v>1.6493499999999999</v>
      </c>
      <c r="O178" s="21">
        <v>0</v>
      </c>
      <c r="Q178">
        <f t="shared" si="6"/>
        <v>191.72824</v>
      </c>
      <c r="R178">
        <f t="shared" si="7"/>
        <v>307.64247999999998</v>
      </c>
    </row>
    <row r="179" spans="1:18" ht="30" outlineLevel="2" x14ac:dyDescent="0.25">
      <c r="A179" s="20" t="s">
        <v>62</v>
      </c>
      <c r="B179" s="3" t="s">
        <v>38</v>
      </c>
      <c r="C179">
        <v>4</v>
      </c>
      <c r="D179" s="20" t="s">
        <v>93</v>
      </c>
      <c r="E179" s="20" t="s">
        <v>99</v>
      </c>
      <c r="F179" s="20" t="s">
        <v>95</v>
      </c>
      <c r="G179" s="20" t="s">
        <v>100</v>
      </c>
      <c r="H179" s="20" t="s">
        <v>101</v>
      </c>
      <c r="I179" s="21">
        <v>5.0068899999999994</v>
      </c>
      <c r="J179" s="21">
        <v>49.904259999999994</v>
      </c>
      <c r="K179" s="21">
        <v>79.826619999999991</v>
      </c>
      <c r="L179" s="21">
        <v>0.73904999999999998</v>
      </c>
      <c r="M179" s="21">
        <v>0.89029999999999998</v>
      </c>
      <c r="N179" s="21">
        <v>1.67079</v>
      </c>
      <c r="O179" s="21">
        <v>0</v>
      </c>
      <c r="Q179">
        <f t="shared" si="6"/>
        <v>199.61703999999997</v>
      </c>
      <c r="R179">
        <f t="shared" si="7"/>
        <v>319.30647999999997</v>
      </c>
    </row>
    <row r="180" spans="1:18" ht="30" outlineLevel="2" x14ac:dyDescent="0.25">
      <c r="A180" s="20" t="s">
        <v>63</v>
      </c>
      <c r="B180" s="3" t="s">
        <v>34</v>
      </c>
      <c r="C180">
        <v>18</v>
      </c>
      <c r="D180" s="20" t="s">
        <v>93</v>
      </c>
      <c r="E180" s="20" t="s">
        <v>99</v>
      </c>
      <c r="F180" s="20" t="s">
        <v>95</v>
      </c>
      <c r="G180" s="20" t="s">
        <v>100</v>
      </c>
      <c r="H180" s="20" t="s">
        <v>101</v>
      </c>
      <c r="I180" s="21">
        <v>5.0183899999999992</v>
      </c>
      <c r="J180" s="21">
        <v>49.923159999999996</v>
      </c>
      <c r="K180" s="21">
        <v>79.969619999999992</v>
      </c>
      <c r="L180" s="21">
        <v>0.74070999999999998</v>
      </c>
      <c r="M180" s="21">
        <v>0.89068999999999998</v>
      </c>
      <c r="N180" s="21">
        <v>1.6722399999999999</v>
      </c>
      <c r="O180" s="21">
        <v>0</v>
      </c>
      <c r="Q180">
        <f t="shared" si="6"/>
        <v>898.61687999999992</v>
      </c>
      <c r="R180">
        <f t="shared" si="7"/>
        <v>1439.4531599999998</v>
      </c>
    </row>
    <row r="181" spans="1:18" ht="30" outlineLevel="2" x14ac:dyDescent="0.25">
      <c r="A181" s="20" t="s">
        <v>64</v>
      </c>
      <c r="B181" s="3" t="s">
        <v>28</v>
      </c>
      <c r="C181">
        <v>4</v>
      </c>
      <c r="D181" s="20" t="s">
        <v>93</v>
      </c>
      <c r="E181" s="20" t="s">
        <v>99</v>
      </c>
      <c r="F181" s="20" t="s">
        <v>95</v>
      </c>
      <c r="G181" s="20" t="s">
        <v>100</v>
      </c>
      <c r="H181" s="20" t="s">
        <v>101</v>
      </c>
      <c r="I181" s="21">
        <v>5.0084899999999992</v>
      </c>
      <c r="J181" s="21">
        <v>49.585359999999994</v>
      </c>
      <c r="K181" s="21">
        <v>79.710619999999992</v>
      </c>
      <c r="L181" s="21">
        <v>0.73919999999999997</v>
      </c>
      <c r="M181" s="21">
        <v>0.89571999999999996</v>
      </c>
      <c r="N181" s="21">
        <v>1.6775199999999999</v>
      </c>
      <c r="O181" s="21">
        <v>0</v>
      </c>
      <c r="Q181">
        <f t="shared" si="6"/>
        <v>198.34143999999998</v>
      </c>
      <c r="R181">
        <f t="shared" si="7"/>
        <v>318.84247999999997</v>
      </c>
    </row>
    <row r="182" spans="1:18" ht="30" outlineLevel="2" x14ac:dyDescent="0.25">
      <c r="A182" s="20" t="s">
        <v>65</v>
      </c>
      <c r="B182" s="3" t="s">
        <v>26</v>
      </c>
      <c r="C182">
        <v>7</v>
      </c>
      <c r="D182" s="20" t="s">
        <v>93</v>
      </c>
      <c r="E182" s="20" t="s">
        <v>99</v>
      </c>
      <c r="F182" s="20" t="s">
        <v>95</v>
      </c>
      <c r="G182" s="20" t="s">
        <v>100</v>
      </c>
      <c r="H182" s="20" t="s">
        <v>101</v>
      </c>
      <c r="I182" s="21">
        <v>4.9847899999999994</v>
      </c>
      <c r="J182" s="21">
        <v>49.279859999999999</v>
      </c>
      <c r="K182" s="21">
        <v>79.30261999999999</v>
      </c>
      <c r="L182" s="21">
        <v>0.73569999999999991</v>
      </c>
      <c r="M182" s="21">
        <v>0.89499999999999991</v>
      </c>
      <c r="N182" s="21">
        <v>1.6746599999999998</v>
      </c>
      <c r="O182" s="21">
        <v>0</v>
      </c>
      <c r="Q182">
        <f t="shared" si="6"/>
        <v>344.95902000000001</v>
      </c>
      <c r="R182">
        <f t="shared" si="7"/>
        <v>555.11833999999999</v>
      </c>
    </row>
    <row r="183" spans="1:18" ht="30" outlineLevel="2" x14ac:dyDescent="0.25">
      <c r="A183" s="20" t="s">
        <v>66</v>
      </c>
      <c r="B183" s="3" t="s">
        <v>38</v>
      </c>
      <c r="C183">
        <v>4</v>
      </c>
      <c r="D183" s="20" t="s">
        <v>93</v>
      </c>
      <c r="E183" s="20" t="s">
        <v>99</v>
      </c>
      <c r="F183" s="20" t="s">
        <v>95</v>
      </c>
      <c r="G183" s="20" t="s">
        <v>100</v>
      </c>
      <c r="H183" s="20" t="s">
        <v>101</v>
      </c>
      <c r="I183" s="21">
        <v>5.1626899999999996</v>
      </c>
      <c r="J183" s="21">
        <v>51.255459999999999</v>
      </c>
      <c r="K183" s="21">
        <v>82.225619999999992</v>
      </c>
      <c r="L183" s="21">
        <v>0.76184999999999992</v>
      </c>
      <c r="M183" s="21">
        <v>0.90045999999999993</v>
      </c>
      <c r="N183" s="21">
        <v>1.6961499999999998</v>
      </c>
      <c r="O183" s="21">
        <v>0</v>
      </c>
      <c r="Q183">
        <f t="shared" si="6"/>
        <v>205.02184</v>
      </c>
      <c r="R183">
        <f t="shared" si="7"/>
        <v>328.90247999999997</v>
      </c>
    </row>
    <row r="184" spans="1:18" ht="30" outlineLevel="2" x14ac:dyDescent="0.25">
      <c r="A184" s="20" t="s">
        <v>67</v>
      </c>
      <c r="B184" s="3" t="s">
        <v>34</v>
      </c>
      <c r="C184">
        <v>15</v>
      </c>
      <c r="D184" s="20" t="s">
        <v>93</v>
      </c>
      <c r="E184" s="20" t="s">
        <v>99</v>
      </c>
      <c r="F184" s="20" t="s">
        <v>95</v>
      </c>
      <c r="G184" s="20" t="s">
        <v>100</v>
      </c>
      <c r="H184" s="20" t="s">
        <v>101</v>
      </c>
      <c r="I184" s="21">
        <v>5.17699</v>
      </c>
      <c r="J184" s="21">
        <v>51.299759999999999</v>
      </c>
      <c r="K184" s="21">
        <v>82.410619999999994</v>
      </c>
      <c r="L184" s="21">
        <v>0.76390999999999998</v>
      </c>
      <c r="M184" s="21">
        <v>0.9009299999999999</v>
      </c>
      <c r="N184" s="21">
        <v>1.6979299999999999</v>
      </c>
      <c r="O184" s="21">
        <v>0</v>
      </c>
      <c r="Q184">
        <f t="shared" si="6"/>
        <v>769.49639999999999</v>
      </c>
      <c r="R184">
        <f t="shared" si="7"/>
        <v>1236.1592999999998</v>
      </c>
    </row>
    <row r="185" spans="1:18" ht="30" outlineLevel="2" x14ac:dyDescent="0.25">
      <c r="A185" s="20" t="s">
        <v>68</v>
      </c>
      <c r="B185" s="3" t="s">
        <v>28</v>
      </c>
      <c r="C185">
        <v>4</v>
      </c>
      <c r="D185" s="20" t="s">
        <v>93</v>
      </c>
      <c r="E185" s="20" t="s">
        <v>99</v>
      </c>
      <c r="F185" s="20" t="s">
        <v>95</v>
      </c>
      <c r="G185" s="20" t="s">
        <v>100</v>
      </c>
      <c r="H185" s="20" t="s">
        <v>101</v>
      </c>
      <c r="I185" s="21">
        <v>5.0143899999999997</v>
      </c>
      <c r="J185" s="21">
        <v>49.902159999999995</v>
      </c>
      <c r="K185" s="21">
        <v>79.91561999999999</v>
      </c>
      <c r="L185" s="21">
        <v>0.74013999999999991</v>
      </c>
      <c r="M185" s="21">
        <v>0.89588999999999996</v>
      </c>
      <c r="N185" s="21">
        <v>1.6781699999999999</v>
      </c>
      <c r="O185" s="21">
        <v>0</v>
      </c>
      <c r="Q185">
        <f t="shared" si="6"/>
        <v>199.60863999999998</v>
      </c>
      <c r="R185">
        <f t="shared" si="7"/>
        <v>319.66247999999996</v>
      </c>
    </row>
    <row r="186" spans="1:18" ht="30" outlineLevel="2" x14ac:dyDescent="0.25">
      <c r="A186" s="20" t="s">
        <v>69</v>
      </c>
      <c r="B186" s="3" t="s">
        <v>26</v>
      </c>
      <c r="C186">
        <v>4</v>
      </c>
      <c r="D186" s="20" t="s">
        <v>93</v>
      </c>
      <c r="E186" s="20" t="s">
        <v>99</v>
      </c>
      <c r="F186" s="20" t="s">
        <v>95</v>
      </c>
      <c r="G186" s="20" t="s">
        <v>100</v>
      </c>
      <c r="H186" s="20" t="s">
        <v>101</v>
      </c>
      <c r="I186" s="21">
        <v>4.8272899999999996</v>
      </c>
      <c r="J186" s="21">
        <v>48.199859999999994</v>
      </c>
      <c r="K186" s="21">
        <v>77.001619999999988</v>
      </c>
      <c r="L186" s="21">
        <v>0.71272999999999997</v>
      </c>
      <c r="M186" s="21">
        <v>0.89009999999999989</v>
      </c>
      <c r="N186" s="21">
        <v>1.6554499999999999</v>
      </c>
      <c r="O186" s="21">
        <v>0</v>
      </c>
      <c r="Q186">
        <f t="shared" si="6"/>
        <v>192.79943999999998</v>
      </c>
      <c r="R186">
        <f t="shared" si="7"/>
        <v>308.00647999999995</v>
      </c>
    </row>
    <row r="187" spans="1:18" ht="30" outlineLevel="2" x14ac:dyDescent="0.25">
      <c r="A187" s="20" t="s">
        <v>70</v>
      </c>
      <c r="B187" s="3" t="s">
        <v>38</v>
      </c>
      <c r="C187">
        <v>4</v>
      </c>
      <c r="D187" s="20" t="s">
        <v>93</v>
      </c>
      <c r="E187" s="20" t="s">
        <v>99</v>
      </c>
      <c r="F187" s="20" t="s">
        <v>95</v>
      </c>
      <c r="G187" s="20" t="s">
        <v>100</v>
      </c>
      <c r="H187" s="20" t="s">
        <v>101</v>
      </c>
      <c r="I187" s="21">
        <v>4.8713899999999999</v>
      </c>
      <c r="J187" s="21">
        <v>48.840959999999995</v>
      </c>
      <c r="K187" s="21">
        <v>77.791619999999995</v>
      </c>
      <c r="L187" s="21">
        <v>0.71926999999999996</v>
      </c>
      <c r="M187" s="21">
        <v>0.8914399999999999</v>
      </c>
      <c r="N187" s="21">
        <v>1.6607399999999999</v>
      </c>
      <c r="O187" s="21">
        <v>0</v>
      </c>
      <c r="Q187">
        <f t="shared" si="6"/>
        <v>195.36383999999998</v>
      </c>
      <c r="R187">
        <f t="shared" si="7"/>
        <v>311.16647999999998</v>
      </c>
    </row>
    <row r="188" spans="1:18" ht="30" outlineLevel="2" x14ac:dyDescent="0.25">
      <c r="A188" s="20" t="s">
        <v>71</v>
      </c>
      <c r="B188" s="3" t="s">
        <v>34</v>
      </c>
      <c r="C188">
        <v>19</v>
      </c>
      <c r="D188" s="20" t="s">
        <v>93</v>
      </c>
      <c r="E188" s="20" t="s">
        <v>99</v>
      </c>
      <c r="F188" s="20" t="s">
        <v>95</v>
      </c>
      <c r="G188" s="20" t="s">
        <v>100</v>
      </c>
      <c r="H188" s="20" t="s">
        <v>101</v>
      </c>
      <c r="I188" s="21">
        <v>4.9576899999999995</v>
      </c>
      <c r="J188" s="21">
        <v>49.439859999999996</v>
      </c>
      <c r="K188" s="21">
        <v>79.05462</v>
      </c>
      <c r="L188" s="21">
        <v>0.73183999999999994</v>
      </c>
      <c r="M188" s="21">
        <v>0.89412999999999998</v>
      </c>
      <c r="N188" s="21">
        <v>1.67126</v>
      </c>
      <c r="O188" s="21">
        <v>0</v>
      </c>
      <c r="Q188">
        <f t="shared" si="6"/>
        <v>939.35733999999991</v>
      </c>
      <c r="R188">
        <f t="shared" si="7"/>
        <v>1502.0377800000001</v>
      </c>
    </row>
    <row r="189" spans="1:18" ht="30" outlineLevel="2" x14ac:dyDescent="0.25">
      <c r="A189" s="20" t="s">
        <v>72</v>
      </c>
      <c r="B189" s="3" t="s">
        <v>28</v>
      </c>
      <c r="C189">
        <v>4</v>
      </c>
      <c r="D189" s="20" t="s">
        <v>93</v>
      </c>
      <c r="E189" s="20" t="s">
        <v>99</v>
      </c>
      <c r="F189" s="20" t="s">
        <v>95</v>
      </c>
      <c r="G189" s="20" t="s">
        <v>100</v>
      </c>
      <c r="H189" s="20" t="s">
        <v>101</v>
      </c>
      <c r="I189" s="21">
        <v>4.6189899999999993</v>
      </c>
      <c r="J189" s="21">
        <v>46.535459999999993</v>
      </c>
      <c r="K189" s="21">
        <v>73.857619999999997</v>
      </c>
      <c r="L189" s="21">
        <v>0.68230999999999997</v>
      </c>
      <c r="M189" s="21">
        <v>0.88365999999999989</v>
      </c>
      <c r="N189" s="21">
        <v>1.6301299999999999</v>
      </c>
      <c r="O189" s="21">
        <v>0</v>
      </c>
      <c r="Q189">
        <f t="shared" si="6"/>
        <v>186.14183999999997</v>
      </c>
      <c r="R189">
        <f t="shared" si="7"/>
        <v>295.43047999999999</v>
      </c>
    </row>
    <row r="190" spans="1:18" ht="30" outlineLevel="2" x14ac:dyDescent="0.25">
      <c r="A190" s="20" t="s">
        <v>73</v>
      </c>
      <c r="B190" s="3" t="s">
        <v>26</v>
      </c>
      <c r="C190">
        <v>7</v>
      </c>
      <c r="D190" s="20" t="s">
        <v>93</v>
      </c>
      <c r="E190" s="20" t="s">
        <v>99</v>
      </c>
      <c r="F190" s="20" t="s">
        <v>95</v>
      </c>
      <c r="G190" s="20" t="s">
        <v>100</v>
      </c>
      <c r="H190" s="20" t="s">
        <v>101</v>
      </c>
      <c r="I190" s="21">
        <v>4.4617899999999997</v>
      </c>
      <c r="J190" s="21">
        <v>45.102059999999994</v>
      </c>
      <c r="K190" s="21">
        <v>71.40961999999999</v>
      </c>
      <c r="L190" s="21">
        <v>0.65928999999999993</v>
      </c>
      <c r="M190" s="21">
        <v>0.87878999999999996</v>
      </c>
      <c r="N190" s="21">
        <v>1.6110499999999999</v>
      </c>
      <c r="O190" s="21">
        <v>0</v>
      </c>
      <c r="Q190">
        <f t="shared" si="6"/>
        <v>315.71441999999996</v>
      </c>
      <c r="R190">
        <f t="shared" si="7"/>
        <v>499.8673399999999</v>
      </c>
    </row>
    <row r="191" spans="1:18" ht="30" outlineLevel="2" x14ac:dyDescent="0.25">
      <c r="A191" s="20" t="s">
        <v>74</v>
      </c>
      <c r="B191" s="3" t="s">
        <v>38</v>
      </c>
      <c r="C191">
        <v>4</v>
      </c>
      <c r="D191" s="20" t="s">
        <v>93</v>
      </c>
      <c r="E191" s="20" t="s">
        <v>99</v>
      </c>
      <c r="F191" s="20" t="s">
        <v>95</v>
      </c>
      <c r="G191" s="20" t="s">
        <v>100</v>
      </c>
      <c r="H191" s="20" t="s">
        <v>101</v>
      </c>
      <c r="I191" s="21">
        <v>4.5015899999999993</v>
      </c>
      <c r="J191" s="21">
        <v>45.691059999999993</v>
      </c>
      <c r="K191" s="21">
        <v>72.125619999999998</v>
      </c>
      <c r="L191" s="21">
        <v>0.66516999999999993</v>
      </c>
      <c r="M191" s="21">
        <v>0.87999999999999989</v>
      </c>
      <c r="N191" s="21">
        <v>1.6157999999999999</v>
      </c>
      <c r="O191" s="21">
        <v>0</v>
      </c>
      <c r="Q191">
        <f t="shared" si="6"/>
        <v>182.76423999999997</v>
      </c>
      <c r="R191">
        <f t="shared" si="7"/>
        <v>288.50247999999999</v>
      </c>
    </row>
    <row r="192" spans="1:18" ht="30" outlineLevel="2" x14ac:dyDescent="0.25">
      <c r="A192" s="20" t="s">
        <v>75</v>
      </c>
      <c r="B192" s="3" t="s">
        <v>34</v>
      </c>
      <c r="C192">
        <v>15</v>
      </c>
      <c r="D192" s="20" t="s">
        <v>93</v>
      </c>
      <c r="E192" s="20" t="s">
        <v>99</v>
      </c>
      <c r="F192" s="20" t="s">
        <v>95</v>
      </c>
      <c r="G192" s="20" t="s">
        <v>100</v>
      </c>
      <c r="H192" s="20" t="s">
        <v>101</v>
      </c>
      <c r="I192" s="21">
        <v>4.5678899999999993</v>
      </c>
      <c r="J192" s="21">
        <v>46.135459999999995</v>
      </c>
      <c r="K192" s="21">
        <v>73.089619999999996</v>
      </c>
      <c r="L192" s="21">
        <v>0.67482999999999993</v>
      </c>
      <c r="M192" s="21">
        <v>0.88206999999999991</v>
      </c>
      <c r="N192" s="21">
        <v>1.6238999999999999</v>
      </c>
      <c r="O192" s="21">
        <v>0</v>
      </c>
      <c r="Q192">
        <f t="shared" si="6"/>
        <v>692.03189999999995</v>
      </c>
      <c r="R192">
        <f t="shared" si="7"/>
        <v>1096.3443</v>
      </c>
    </row>
    <row r="193" spans="1:18" ht="30" outlineLevel="2" x14ac:dyDescent="0.25">
      <c r="A193" s="20" t="s">
        <v>76</v>
      </c>
      <c r="B193" s="3" t="s">
        <v>28</v>
      </c>
      <c r="C193">
        <v>4</v>
      </c>
      <c r="D193" s="20" t="s">
        <v>93</v>
      </c>
      <c r="E193" s="20" t="s">
        <v>99</v>
      </c>
      <c r="F193" s="20" t="s">
        <v>95</v>
      </c>
      <c r="G193" s="20" t="s">
        <v>100</v>
      </c>
      <c r="H193" s="20" t="s">
        <v>101</v>
      </c>
      <c r="I193" s="21">
        <v>4.4045899999999998</v>
      </c>
      <c r="J193" s="21">
        <v>44.740959999999994</v>
      </c>
      <c r="K193" s="21">
        <v>70.586619999999996</v>
      </c>
      <c r="L193" s="21">
        <v>0.65095999999999998</v>
      </c>
      <c r="M193" s="21">
        <v>0.8716799999999999</v>
      </c>
      <c r="N193" s="21">
        <v>1.5976399999999999</v>
      </c>
      <c r="O193" s="21">
        <v>0</v>
      </c>
      <c r="Q193">
        <f t="shared" si="6"/>
        <v>178.96383999999998</v>
      </c>
      <c r="R193">
        <f t="shared" si="7"/>
        <v>282.34647999999999</v>
      </c>
    </row>
    <row r="194" spans="1:18" ht="30" outlineLevel="2" x14ac:dyDescent="0.25">
      <c r="A194" s="20" t="s">
        <v>77</v>
      </c>
      <c r="B194" s="3" t="s">
        <v>26</v>
      </c>
      <c r="C194">
        <v>8</v>
      </c>
      <c r="D194" s="20" t="s">
        <v>93</v>
      </c>
      <c r="E194" s="20" t="s">
        <v>99</v>
      </c>
      <c r="F194" s="20" t="s">
        <v>95</v>
      </c>
      <c r="G194" s="20" t="s">
        <v>100</v>
      </c>
      <c r="H194" s="20" t="s">
        <v>101</v>
      </c>
      <c r="I194" s="21">
        <v>4.2622899999999992</v>
      </c>
      <c r="J194" s="21">
        <v>43.435459999999999</v>
      </c>
      <c r="K194" s="21">
        <v>68.366619999999998</v>
      </c>
      <c r="L194" s="21">
        <v>0.63010999999999995</v>
      </c>
      <c r="M194" s="21">
        <v>0.86727999999999994</v>
      </c>
      <c r="N194" s="21">
        <v>1.5803699999999998</v>
      </c>
      <c r="O194" s="21">
        <v>0</v>
      </c>
      <c r="Q194">
        <f t="shared" si="6"/>
        <v>347.48367999999999</v>
      </c>
      <c r="R194">
        <f t="shared" si="7"/>
        <v>546.93295999999998</v>
      </c>
    </row>
    <row r="195" spans="1:18" ht="30" outlineLevel="2" x14ac:dyDescent="0.25">
      <c r="A195" s="20" t="s">
        <v>78</v>
      </c>
      <c r="B195" s="3" t="s">
        <v>38</v>
      </c>
      <c r="C195">
        <v>5</v>
      </c>
      <c r="D195" s="20" t="s">
        <v>93</v>
      </c>
      <c r="E195" s="20" t="s">
        <v>99</v>
      </c>
      <c r="F195" s="20" t="s">
        <v>95</v>
      </c>
      <c r="G195" s="20" t="s">
        <v>100</v>
      </c>
      <c r="H195" s="20" t="s">
        <v>101</v>
      </c>
      <c r="I195" s="21">
        <v>4.3096899999999998</v>
      </c>
      <c r="J195" s="21">
        <v>44.094359999999995</v>
      </c>
      <c r="K195" s="21">
        <v>69.202619999999996</v>
      </c>
      <c r="L195" s="21">
        <v>0.63712999999999997</v>
      </c>
      <c r="M195" s="21">
        <v>0.86871999999999994</v>
      </c>
      <c r="N195" s="21">
        <v>1.5860599999999998</v>
      </c>
      <c r="O195" s="21">
        <v>0</v>
      </c>
      <c r="Q195">
        <f t="shared" si="6"/>
        <v>220.47179999999997</v>
      </c>
      <c r="R195">
        <f t="shared" si="7"/>
        <v>346.01310000000001</v>
      </c>
    </row>
    <row r="196" spans="1:18" ht="30" outlineLevel="2" x14ac:dyDescent="0.25">
      <c r="A196" s="20" t="s">
        <v>79</v>
      </c>
      <c r="B196" s="3" t="s">
        <v>34</v>
      </c>
      <c r="C196">
        <v>14</v>
      </c>
      <c r="D196" s="20" t="s">
        <v>93</v>
      </c>
      <c r="E196" s="20" t="s">
        <v>99</v>
      </c>
      <c r="F196" s="20" t="s">
        <v>95</v>
      </c>
      <c r="G196" s="20" t="s">
        <v>100</v>
      </c>
      <c r="H196" s="20" t="s">
        <v>101</v>
      </c>
      <c r="I196" s="21">
        <v>4.3615899999999996</v>
      </c>
      <c r="J196" s="21">
        <v>44.412059999999997</v>
      </c>
      <c r="K196" s="21">
        <v>69.944619999999986</v>
      </c>
      <c r="L196" s="21">
        <v>0.64467999999999992</v>
      </c>
      <c r="M196" s="21">
        <v>0.87033999999999989</v>
      </c>
      <c r="N196" s="21">
        <v>1.5923999999999998</v>
      </c>
      <c r="O196" s="21">
        <v>0</v>
      </c>
      <c r="Q196">
        <f t="shared" si="6"/>
        <v>621.76883999999995</v>
      </c>
      <c r="R196">
        <f t="shared" si="7"/>
        <v>979.22467999999981</v>
      </c>
    </row>
    <row r="197" spans="1:18" ht="30" outlineLevel="1" x14ac:dyDescent="0.25">
      <c r="A197" s="20"/>
      <c r="B197" s="3"/>
      <c r="D197" s="20"/>
      <c r="E197" s="20"/>
      <c r="F197" s="20"/>
      <c r="G197" s="20"/>
      <c r="H197" s="1" t="s">
        <v>6</v>
      </c>
      <c r="I197" s="21"/>
      <c r="J197" s="21"/>
      <c r="K197" s="21"/>
      <c r="L197" s="21"/>
      <c r="M197" s="21"/>
      <c r="N197" s="21"/>
      <c r="O197" s="21"/>
      <c r="Q197">
        <f>SUBTOTAL(9,Q149:Q196)</f>
        <v>15593.031460000002</v>
      </c>
      <c r="R197">
        <f>SUBTOTAL(9,R149:R196)</f>
        <v>25014.761299999991</v>
      </c>
    </row>
    <row r="198" spans="1:18" outlineLevel="2" x14ac:dyDescent="0.25">
      <c r="A198" s="20" t="s">
        <v>23</v>
      </c>
      <c r="B198" s="3" t="s">
        <v>24</v>
      </c>
      <c r="C198">
        <v>4</v>
      </c>
      <c r="D198" s="20" t="s">
        <v>93</v>
      </c>
      <c r="E198" s="20" t="s">
        <v>102</v>
      </c>
      <c r="F198" s="20" t="s">
        <v>95</v>
      </c>
      <c r="G198" s="20" t="s">
        <v>103</v>
      </c>
      <c r="H198" s="20" t="s">
        <v>104</v>
      </c>
      <c r="I198" s="21">
        <v>4.1362499999999995</v>
      </c>
      <c r="J198" s="21">
        <v>50.482999999999997</v>
      </c>
      <c r="K198" s="21">
        <v>102.95040999999999</v>
      </c>
      <c r="L198" s="21">
        <v>0.51229999999999998</v>
      </c>
      <c r="M198" s="21">
        <v>0.45141999999999999</v>
      </c>
      <c r="N198" s="21">
        <v>1.1250099999999998</v>
      </c>
      <c r="O198" s="21">
        <v>0</v>
      </c>
      <c r="Q198">
        <f t="shared" si="6"/>
        <v>201.93199999999999</v>
      </c>
      <c r="R198">
        <f t="shared" si="7"/>
        <v>411.80163999999996</v>
      </c>
    </row>
    <row r="199" spans="1:18" outlineLevel="2" x14ac:dyDescent="0.25">
      <c r="A199" s="20" t="s">
        <v>27</v>
      </c>
      <c r="B199" s="3" t="s">
        <v>28</v>
      </c>
      <c r="C199">
        <v>4</v>
      </c>
      <c r="D199" s="20" t="s">
        <v>93</v>
      </c>
      <c r="E199" s="20" t="s">
        <v>102</v>
      </c>
      <c r="F199" s="20" t="s">
        <v>95</v>
      </c>
      <c r="G199" s="20" t="s">
        <v>103</v>
      </c>
      <c r="H199" s="20" t="s">
        <v>104</v>
      </c>
      <c r="I199" s="21">
        <v>3.8597499999999996</v>
      </c>
      <c r="J199" s="21">
        <v>47.105259999999994</v>
      </c>
      <c r="K199" s="21">
        <v>96.063309999999987</v>
      </c>
      <c r="L199" s="21">
        <v>0.47838999999999998</v>
      </c>
      <c r="M199" s="21">
        <v>0.43926999999999999</v>
      </c>
      <c r="N199" s="21">
        <v>1.0842799999999999</v>
      </c>
      <c r="O199" s="21">
        <v>0</v>
      </c>
      <c r="Q199">
        <f t="shared" si="6"/>
        <v>188.42103999999998</v>
      </c>
      <c r="R199">
        <f t="shared" si="7"/>
        <v>384.25323999999995</v>
      </c>
    </row>
    <row r="200" spans="1:18" outlineLevel="2" x14ac:dyDescent="0.25">
      <c r="A200" s="20" t="s">
        <v>31</v>
      </c>
      <c r="B200" s="3" t="s">
        <v>26</v>
      </c>
      <c r="C200">
        <v>6</v>
      </c>
      <c r="D200" s="20" t="s">
        <v>93</v>
      </c>
      <c r="E200" s="20" t="s">
        <v>102</v>
      </c>
      <c r="F200" s="20" t="s">
        <v>95</v>
      </c>
      <c r="G200" s="20" t="s">
        <v>103</v>
      </c>
      <c r="H200" s="20" t="s">
        <v>104</v>
      </c>
      <c r="I200" s="21">
        <v>3.8221499999999997</v>
      </c>
      <c r="J200" s="21">
        <v>46.650859999999994</v>
      </c>
      <c r="K200" s="21">
        <v>95.134299999999996</v>
      </c>
      <c r="L200" s="21">
        <v>0.47378999999999999</v>
      </c>
      <c r="M200" s="21">
        <v>0.43756999999999996</v>
      </c>
      <c r="N200" s="21">
        <v>1.0787</v>
      </c>
      <c r="O200" s="21">
        <v>0</v>
      </c>
      <c r="Q200">
        <f t="shared" si="6"/>
        <v>279.90515999999997</v>
      </c>
      <c r="R200">
        <f t="shared" si="7"/>
        <v>570.80579999999998</v>
      </c>
    </row>
    <row r="201" spans="1:18" outlineLevel="2" x14ac:dyDescent="0.25">
      <c r="A201" s="20" t="s">
        <v>33</v>
      </c>
      <c r="B201" s="3" t="s">
        <v>34</v>
      </c>
      <c r="C201">
        <v>17</v>
      </c>
      <c r="D201" s="20" t="s">
        <v>93</v>
      </c>
      <c r="E201" s="20" t="s">
        <v>102</v>
      </c>
      <c r="F201" s="20" t="s">
        <v>95</v>
      </c>
      <c r="G201" s="20" t="s">
        <v>103</v>
      </c>
      <c r="H201" s="20" t="s">
        <v>104</v>
      </c>
      <c r="I201" s="21">
        <v>4.0745499999999995</v>
      </c>
      <c r="J201" s="21">
        <v>49.730799999999995</v>
      </c>
      <c r="K201" s="21">
        <v>101.41540999999999</v>
      </c>
      <c r="L201" s="21">
        <v>0.5047299999999999</v>
      </c>
      <c r="M201" s="21">
        <v>0.44923999999999997</v>
      </c>
      <c r="N201" s="21">
        <v>1.1167299999999998</v>
      </c>
      <c r="O201" s="21">
        <v>0</v>
      </c>
      <c r="Q201">
        <f t="shared" si="6"/>
        <v>845.42359999999996</v>
      </c>
      <c r="R201">
        <f t="shared" si="7"/>
        <v>1724.06197</v>
      </c>
    </row>
    <row r="202" spans="1:18" outlineLevel="2" x14ac:dyDescent="0.25">
      <c r="A202" s="20" t="s">
        <v>35</v>
      </c>
      <c r="B202" s="3" t="s">
        <v>28</v>
      </c>
      <c r="C202">
        <v>4</v>
      </c>
      <c r="D202" s="20" t="s">
        <v>93</v>
      </c>
      <c r="E202" s="20" t="s">
        <v>102</v>
      </c>
      <c r="F202" s="20" t="s">
        <v>95</v>
      </c>
      <c r="G202" s="20" t="s">
        <v>103</v>
      </c>
      <c r="H202" s="20" t="s">
        <v>104</v>
      </c>
      <c r="I202" s="21">
        <v>3.3869199999999999</v>
      </c>
      <c r="J202" s="21">
        <v>41.071719999999999</v>
      </c>
      <c r="K202" s="21">
        <v>83.946829999999991</v>
      </c>
      <c r="L202" s="21">
        <v>0.42013999999999996</v>
      </c>
      <c r="M202" s="21">
        <v>0.40921999999999997</v>
      </c>
      <c r="N202" s="21">
        <v>1.0006199999999998</v>
      </c>
      <c r="O202" s="21">
        <v>0</v>
      </c>
      <c r="Q202">
        <f t="shared" si="6"/>
        <v>164.28688</v>
      </c>
      <c r="R202">
        <f t="shared" si="7"/>
        <v>335.78731999999997</v>
      </c>
    </row>
    <row r="203" spans="1:18" outlineLevel="2" x14ac:dyDescent="0.25">
      <c r="A203" s="20" t="s">
        <v>36</v>
      </c>
      <c r="B203" s="3" t="s">
        <v>26</v>
      </c>
      <c r="C203">
        <v>4</v>
      </c>
      <c r="D203" s="20" t="s">
        <v>93</v>
      </c>
      <c r="E203" s="20" t="s">
        <v>102</v>
      </c>
      <c r="F203" s="20" t="s">
        <v>95</v>
      </c>
      <c r="G203" s="20" t="s">
        <v>103</v>
      </c>
      <c r="H203" s="20" t="s">
        <v>104</v>
      </c>
      <c r="I203" s="21">
        <v>3.3504199999999997</v>
      </c>
      <c r="J203" s="21">
        <v>40.632909999999995</v>
      </c>
      <c r="K203" s="21">
        <v>83.047809999999998</v>
      </c>
      <c r="L203" s="21">
        <v>0.41566999999999998</v>
      </c>
      <c r="M203" s="21">
        <v>0.40766999999999998</v>
      </c>
      <c r="N203" s="21">
        <v>0.99532999999999994</v>
      </c>
      <c r="O203" s="21">
        <v>0</v>
      </c>
      <c r="Q203">
        <f t="shared" si="6"/>
        <v>162.53163999999998</v>
      </c>
      <c r="R203">
        <f t="shared" si="7"/>
        <v>332.19123999999999</v>
      </c>
    </row>
    <row r="204" spans="1:18" outlineLevel="2" x14ac:dyDescent="0.25">
      <c r="A204" s="20" t="s">
        <v>37</v>
      </c>
      <c r="B204" s="3" t="s">
        <v>38</v>
      </c>
      <c r="C204">
        <v>4</v>
      </c>
      <c r="D204" s="20" t="s">
        <v>93</v>
      </c>
      <c r="E204" s="20" t="s">
        <v>102</v>
      </c>
      <c r="F204" s="20" t="s">
        <v>95</v>
      </c>
      <c r="G204" s="20" t="s">
        <v>103</v>
      </c>
      <c r="H204" s="20" t="s">
        <v>104</v>
      </c>
      <c r="I204" s="21">
        <v>3.5720199999999998</v>
      </c>
      <c r="J204" s="21">
        <v>43.319539999999996</v>
      </c>
      <c r="K204" s="21">
        <v>88.538899999999998</v>
      </c>
      <c r="L204" s="21">
        <v>0.44281999999999999</v>
      </c>
      <c r="M204" s="21">
        <v>0.41766999999999999</v>
      </c>
      <c r="N204" s="21">
        <v>1.02833</v>
      </c>
      <c r="O204" s="21">
        <v>0</v>
      </c>
      <c r="Q204">
        <f t="shared" si="6"/>
        <v>173.27815999999999</v>
      </c>
      <c r="R204">
        <f t="shared" si="7"/>
        <v>354.15559999999999</v>
      </c>
    </row>
    <row r="205" spans="1:18" outlineLevel="2" x14ac:dyDescent="0.25">
      <c r="A205" s="20" t="s">
        <v>39</v>
      </c>
      <c r="B205" s="3" t="s">
        <v>34</v>
      </c>
      <c r="C205">
        <v>16</v>
      </c>
      <c r="D205" s="20" t="s">
        <v>93</v>
      </c>
      <c r="E205" s="20" t="s">
        <v>102</v>
      </c>
      <c r="F205" s="20" t="s">
        <v>95</v>
      </c>
      <c r="G205" s="20" t="s">
        <v>103</v>
      </c>
      <c r="H205" s="20" t="s">
        <v>104</v>
      </c>
      <c r="I205" s="21">
        <v>3.6100299999999996</v>
      </c>
      <c r="J205" s="21">
        <v>43.804049999999997</v>
      </c>
      <c r="K205" s="21">
        <v>89.512969999999996</v>
      </c>
      <c r="L205" s="21">
        <v>0.44750999999999996</v>
      </c>
      <c r="M205" s="21">
        <v>0.42075999999999997</v>
      </c>
      <c r="N205" s="21">
        <v>1.03606</v>
      </c>
      <c r="O205" s="21">
        <v>0</v>
      </c>
      <c r="Q205">
        <f t="shared" si="6"/>
        <v>700.86479999999995</v>
      </c>
      <c r="R205">
        <f t="shared" si="7"/>
        <v>1432.2075199999999</v>
      </c>
    </row>
    <row r="206" spans="1:18" outlineLevel="2" x14ac:dyDescent="0.25">
      <c r="A206" s="20" t="s">
        <v>40</v>
      </c>
      <c r="B206" s="3" t="s">
        <v>28</v>
      </c>
      <c r="C206">
        <v>4</v>
      </c>
      <c r="D206" s="20" t="s">
        <v>93</v>
      </c>
      <c r="E206" s="20" t="s">
        <v>102</v>
      </c>
      <c r="F206" s="20" t="s">
        <v>95</v>
      </c>
      <c r="G206" s="20" t="s">
        <v>103</v>
      </c>
      <c r="H206" s="20" t="s">
        <v>104</v>
      </c>
      <c r="I206" s="21">
        <v>1.8417699999999999</v>
      </c>
      <c r="J206" s="21">
        <v>22.286049999999999</v>
      </c>
      <c r="K206" s="21">
        <v>45.584129999999995</v>
      </c>
      <c r="L206" s="21">
        <v>0.23071999999999998</v>
      </c>
      <c r="M206" s="21">
        <v>0.33744999999999997</v>
      </c>
      <c r="N206" s="21">
        <v>0.76741999999999999</v>
      </c>
      <c r="O206" s="21">
        <v>0</v>
      </c>
      <c r="Q206">
        <f t="shared" si="6"/>
        <v>89.144199999999998</v>
      </c>
      <c r="R206">
        <f t="shared" si="7"/>
        <v>182.33651999999998</v>
      </c>
    </row>
    <row r="207" spans="1:18" outlineLevel="2" x14ac:dyDescent="0.25">
      <c r="A207" s="20" t="s">
        <v>41</v>
      </c>
      <c r="B207" s="3" t="s">
        <v>26</v>
      </c>
      <c r="C207">
        <v>7</v>
      </c>
      <c r="D207" s="20" t="s">
        <v>93</v>
      </c>
      <c r="E207" s="20" t="s">
        <v>102</v>
      </c>
      <c r="F207" s="20" t="s">
        <v>95</v>
      </c>
      <c r="G207" s="20" t="s">
        <v>103</v>
      </c>
      <c r="H207" s="20" t="s">
        <v>104</v>
      </c>
      <c r="I207" s="21">
        <v>1.82131</v>
      </c>
      <c r="J207" s="21">
        <v>22.040489999999998</v>
      </c>
      <c r="K207" s="21">
        <v>45.082129999999999</v>
      </c>
      <c r="L207" s="21">
        <v>0.22821999999999998</v>
      </c>
      <c r="M207" s="21">
        <v>0.33655999999999997</v>
      </c>
      <c r="N207" s="21">
        <v>0.76442999999999994</v>
      </c>
      <c r="O207" s="21">
        <v>0</v>
      </c>
      <c r="Q207">
        <f t="shared" si="6"/>
        <v>154.28342999999998</v>
      </c>
      <c r="R207">
        <f t="shared" si="7"/>
        <v>315.57490999999999</v>
      </c>
    </row>
    <row r="208" spans="1:18" outlineLevel="2" x14ac:dyDescent="0.25">
      <c r="A208" s="20" t="s">
        <v>42</v>
      </c>
      <c r="B208" s="3" t="s">
        <v>38</v>
      </c>
      <c r="C208">
        <v>4</v>
      </c>
      <c r="D208" s="20" t="s">
        <v>93</v>
      </c>
      <c r="E208" s="20" t="s">
        <v>102</v>
      </c>
      <c r="F208" s="20" t="s">
        <v>95</v>
      </c>
      <c r="G208" s="20" t="s">
        <v>103</v>
      </c>
      <c r="H208" s="20" t="s">
        <v>104</v>
      </c>
      <c r="I208" s="21">
        <v>1.9418099999999998</v>
      </c>
      <c r="J208" s="21">
        <v>23.498719999999999</v>
      </c>
      <c r="K208" s="21">
        <v>48.063179999999996</v>
      </c>
      <c r="L208" s="21">
        <v>0.24296999999999999</v>
      </c>
      <c r="M208" s="21">
        <v>0.34220999999999996</v>
      </c>
      <c r="N208" s="21">
        <v>0.78269</v>
      </c>
      <c r="O208" s="21">
        <v>0</v>
      </c>
      <c r="Q208">
        <f t="shared" si="6"/>
        <v>93.994879999999995</v>
      </c>
      <c r="R208">
        <f t="shared" si="7"/>
        <v>192.25271999999998</v>
      </c>
    </row>
    <row r="209" spans="1:18" outlineLevel="2" x14ac:dyDescent="0.25">
      <c r="A209" s="20" t="s">
        <v>43</v>
      </c>
      <c r="B209" s="3" t="s">
        <v>34</v>
      </c>
      <c r="C209">
        <v>16</v>
      </c>
      <c r="D209" s="20" t="s">
        <v>93</v>
      </c>
      <c r="E209" s="20" t="s">
        <v>102</v>
      </c>
      <c r="F209" s="20" t="s">
        <v>95</v>
      </c>
      <c r="G209" s="20" t="s">
        <v>103</v>
      </c>
      <c r="H209" s="20" t="s">
        <v>104</v>
      </c>
      <c r="I209" s="21">
        <v>1.95858</v>
      </c>
      <c r="J209" s="21">
        <v>23.714329999999997</v>
      </c>
      <c r="K209" s="21">
        <v>48.496219999999994</v>
      </c>
      <c r="L209" s="21">
        <v>0.24505999999999997</v>
      </c>
      <c r="M209" s="21">
        <v>0.34395999999999999</v>
      </c>
      <c r="N209" s="21">
        <v>0.78665999999999991</v>
      </c>
      <c r="O209" s="21">
        <v>0</v>
      </c>
      <c r="Q209">
        <f t="shared" si="6"/>
        <v>379.42927999999995</v>
      </c>
      <c r="R209">
        <f t="shared" si="7"/>
        <v>775.9395199999999</v>
      </c>
    </row>
    <row r="210" spans="1:18" outlineLevel="2" x14ac:dyDescent="0.25">
      <c r="A210" s="20" t="s">
        <v>44</v>
      </c>
      <c r="B210" s="3" t="s">
        <v>34</v>
      </c>
      <c r="C210">
        <v>17</v>
      </c>
      <c r="D210" s="20" t="s">
        <v>93</v>
      </c>
      <c r="E210" s="20" t="s">
        <v>102</v>
      </c>
      <c r="F210" s="20" t="s">
        <v>95</v>
      </c>
      <c r="G210" s="20" t="s">
        <v>103</v>
      </c>
      <c r="H210" s="20" t="s">
        <v>104</v>
      </c>
      <c r="I210" s="21">
        <v>2.8614499999999996</v>
      </c>
      <c r="J210" s="21">
        <v>35.023989999999998</v>
      </c>
      <c r="K210" s="21">
        <v>71.352379999999997</v>
      </c>
      <c r="L210" s="21">
        <v>0.35604999999999998</v>
      </c>
      <c r="M210" s="21">
        <v>0.40763999999999995</v>
      </c>
      <c r="N210" s="21">
        <v>0.95556999999999992</v>
      </c>
      <c r="O210" s="21">
        <v>0</v>
      </c>
      <c r="Q210">
        <f t="shared" si="6"/>
        <v>595.40782999999999</v>
      </c>
      <c r="R210">
        <f t="shared" si="7"/>
        <v>1212.99046</v>
      </c>
    </row>
    <row r="211" spans="1:18" outlineLevel="2" x14ac:dyDescent="0.25">
      <c r="A211" s="20" t="s">
        <v>45</v>
      </c>
      <c r="B211" s="3" t="s">
        <v>28</v>
      </c>
      <c r="C211">
        <v>4</v>
      </c>
      <c r="D211" s="20" t="s">
        <v>93</v>
      </c>
      <c r="E211" s="20" t="s">
        <v>102</v>
      </c>
      <c r="F211" s="20" t="s">
        <v>95</v>
      </c>
      <c r="G211" s="20" t="s">
        <v>103</v>
      </c>
      <c r="H211" s="20" t="s">
        <v>104</v>
      </c>
      <c r="I211" s="21">
        <v>2.9048799999999999</v>
      </c>
      <c r="J211" s="21">
        <v>35.558529999999998</v>
      </c>
      <c r="K211" s="21">
        <v>72.438209999999998</v>
      </c>
      <c r="L211" s="21">
        <v>0.3614</v>
      </c>
      <c r="M211" s="21">
        <v>0.40426999999999996</v>
      </c>
      <c r="N211" s="21">
        <v>0.95413999999999999</v>
      </c>
      <c r="O211" s="21">
        <v>0</v>
      </c>
      <c r="Q211">
        <f t="shared" si="6"/>
        <v>142.23411999999999</v>
      </c>
      <c r="R211">
        <f t="shared" si="7"/>
        <v>289.75283999999999</v>
      </c>
    </row>
    <row r="212" spans="1:18" outlineLevel="2" x14ac:dyDescent="0.25">
      <c r="A212" s="20" t="s">
        <v>46</v>
      </c>
      <c r="B212" s="3" t="s">
        <v>26</v>
      </c>
      <c r="C212">
        <v>4</v>
      </c>
      <c r="D212" s="20" t="s">
        <v>93</v>
      </c>
      <c r="E212" s="20" t="s">
        <v>102</v>
      </c>
      <c r="F212" s="20" t="s">
        <v>95</v>
      </c>
      <c r="G212" s="20" t="s">
        <v>103</v>
      </c>
      <c r="H212" s="20" t="s">
        <v>104</v>
      </c>
      <c r="I212" s="21">
        <v>2.7504799999999996</v>
      </c>
      <c r="J212" s="21">
        <v>33.655729999999998</v>
      </c>
      <c r="K212" s="21">
        <v>68.572199999999995</v>
      </c>
      <c r="L212" s="21">
        <v>0.34244999999999998</v>
      </c>
      <c r="M212" s="21">
        <v>0.39865999999999996</v>
      </c>
      <c r="N212" s="21">
        <v>0.93311999999999995</v>
      </c>
      <c r="O212" s="21">
        <v>0</v>
      </c>
      <c r="Q212">
        <f t="shared" si="6"/>
        <v>134.62291999999999</v>
      </c>
      <c r="R212">
        <f t="shared" si="7"/>
        <v>274.28879999999998</v>
      </c>
    </row>
    <row r="213" spans="1:18" outlineLevel="2" x14ac:dyDescent="0.25">
      <c r="A213" s="20" t="s">
        <v>47</v>
      </c>
      <c r="B213" s="3" t="s">
        <v>38</v>
      </c>
      <c r="C213">
        <v>5</v>
      </c>
      <c r="D213" s="20" t="s">
        <v>93</v>
      </c>
      <c r="E213" s="20" t="s">
        <v>102</v>
      </c>
      <c r="F213" s="20" t="s">
        <v>95</v>
      </c>
      <c r="G213" s="20" t="s">
        <v>103</v>
      </c>
      <c r="H213" s="20" t="s">
        <v>104</v>
      </c>
      <c r="I213" s="21">
        <v>2.8324699999999998</v>
      </c>
      <c r="J213" s="21">
        <v>34.673659999999998</v>
      </c>
      <c r="K213" s="21">
        <v>70.636309999999995</v>
      </c>
      <c r="L213" s="21">
        <v>0.35250999999999999</v>
      </c>
      <c r="M213" s="21">
        <v>0.40464</v>
      </c>
      <c r="N213" s="21">
        <v>0.94873999999999992</v>
      </c>
      <c r="O213" s="21">
        <v>0</v>
      </c>
      <c r="Q213">
        <f t="shared" si="6"/>
        <v>173.36829999999998</v>
      </c>
      <c r="R213">
        <f t="shared" si="7"/>
        <v>353.18154999999996</v>
      </c>
    </row>
    <row r="214" spans="1:18" outlineLevel="2" x14ac:dyDescent="0.25">
      <c r="A214" s="20" t="s">
        <v>48</v>
      </c>
      <c r="B214" s="3" t="s">
        <v>28</v>
      </c>
      <c r="C214">
        <v>4</v>
      </c>
      <c r="D214" s="20" t="s">
        <v>93</v>
      </c>
      <c r="E214" s="20" t="s">
        <v>102</v>
      </c>
      <c r="F214" s="20" t="s">
        <v>95</v>
      </c>
      <c r="G214" s="20" t="s">
        <v>103</v>
      </c>
      <c r="H214" s="20" t="s">
        <v>104</v>
      </c>
      <c r="I214" s="21">
        <v>3.31751</v>
      </c>
      <c r="J214" s="21">
        <v>40.538459999999993</v>
      </c>
      <c r="K214" s="21">
        <v>82.63566999999999</v>
      </c>
      <c r="L214" s="21">
        <v>0.41191</v>
      </c>
      <c r="M214" s="21">
        <v>0.40257999999999999</v>
      </c>
      <c r="N214" s="21">
        <v>0.98541999999999996</v>
      </c>
      <c r="O214" s="21">
        <v>0</v>
      </c>
      <c r="Q214">
        <f t="shared" si="6"/>
        <v>162.15383999999997</v>
      </c>
      <c r="R214">
        <f t="shared" si="7"/>
        <v>330.54267999999996</v>
      </c>
    </row>
    <row r="215" spans="1:18" outlineLevel="2" x14ac:dyDescent="0.25">
      <c r="A215" s="20" t="s">
        <v>49</v>
      </c>
      <c r="B215" s="3" t="s">
        <v>26</v>
      </c>
      <c r="C215">
        <v>6</v>
      </c>
      <c r="D215" s="20" t="s">
        <v>93</v>
      </c>
      <c r="E215" s="20" t="s">
        <v>102</v>
      </c>
      <c r="F215" s="20" t="s">
        <v>95</v>
      </c>
      <c r="G215" s="20" t="s">
        <v>103</v>
      </c>
      <c r="H215" s="20" t="s">
        <v>104</v>
      </c>
      <c r="I215" s="21">
        <v>3.1536099999999996</v>
      </c>
      <c r="J215" s="21">
        <v>38.523959999999995</v>
      </c>
      <c r="K215" s="21">
        <v>78.536659999999998</v>
      </c>
      <c r="L215" s="21">
        <v>0.39180999999999999</v>
      </c>
      <c r="M215" s="21">
        <v>0.39678999999999998</v>
      </c>
      <c r="N215" s="21">
        <v>0.9633799999999999</v>
      </c>
      <c r="O215" s="21">
        <v>0</v>
      </c>
      <c r="Q215">
        <f t="shared" si="6"/>
        <v>231.14375999999999</v>
      </c>
      <c r="R215">
        <f t="shared" si="7"/>
        <v>471.21996000000001</v>
      </c>
    </row>
    <row r="216" spans="1:18" outlineLevel="2" x14ac:dyDescent="0.25">
      <c r="A216" s="20" t="s">
        <v>50</v>
      </c>
      <c r="B216" s="3" t="s">
        <v>38</v>
      </c>
      <c r="C216">
        <v>3</v>
      </c>
      <c r="D216" s="20" t="s">
        <v>93</v>
      </c>
      <c r="E216" s="20" t="s">
        <v>102</v>
      </c>
      <c r="F216" s="20" t="s">
        <v>95</v>
      </c>
      <c r="G216" s="20" t="s">
        <v>103</v>
      </c>
      <c r="H216" s="20" t="s">
        <v>104</v>
      </c>
      <c r="I216" s="21">
        <v>3.2424099999999996</v>
      </c>
      <c r="J216" s="21">
        <v>39.627289999999995</v>
      </c>
      <c r="K216" s="21">
        <v>80.773749999999993</v>
      </c>
      <c r="L216" s="21">
        <v>0.40271999999999997</v>
      </c>
      <c r="M216" s="21">
        <v>0.40225</v>
      </c>
      <c r="N216" s="21">
        <v>0.97877999999999998</v>
      </c>
      <c r="O216" s="21">
        <v>0</v>
      </c>
      <c r="Q216">
        <f t="shared" si="6"/>
        <v>118.88186999999999</v>
      </c>
      <c r="R216">
        <f t="shared" si="7"/>
        <v>242.32124999999996</v>
      </c>
    </row>
    <row r="217" spans="1:18" outlineLevel="2" x14ac:dyDescent="0.25">
      <c r="A217" s="20" t="s">
        <v>51</v>
      </c>
      <c r="B217" s="3" t="s">
        <v>34</v>
      </c>
      <c r="C217">
        <v>18</v>
      </c>
      <c r="D217" s="20" t="s">
        <v>93</v>
      </c>
      <c r="E217" s="20" t="s">
        <v>102</v>
      </c>
      <c r="F217" s="20" t="s">
        <v>95</v>
      </c>
      <c r="G217" s="20" t="s">
        <v>103</v>
      </c>
      <c r="H217" s="20" t="s">
        <v>104</v>
      </c>
      <c r="I217" s="21">
        <v>3.2779199999999999</v>
      </c>
      <c r="J217" s="21">
        <v>40.055209999999995</v>
      </c>
      <c r="K217" s="21">
        <v>81.649799999999999</v>
      </c>
      <c r="L217" s="21">
        <v>0.40705999999999998</v>
      </c>
      <c r="M217" s="21">
        <v>0.40506999999999999</v>
      </c>
      <c r="N217" s="21">
        <v>0.98586999999999991</v>
      </c>
      <c r="O217" s="21">
        <v>0</v>
      </c>
      <c r="Q217">
        <f t="shared" si="6"/>
        <v>720.9937799999999</v>
      </c>
      <c r="R217">
        <f t="shared" si="7"/>
        <v>1469.6964</v>
      </c>
    </row>
    <row r="218" spans="1:18" outlineLevel="2" x14ac:dyDescent="0.25">
      <c r="A218" s="20" t="s">
        <v>52</v>
      </c>
      <c r="B218" s="3" t="s">
        <v>38</v>
      </c>
      <c r="C218">
        <v>4</v>
      </c>
      <c r="D218" s="20" t="s">
        <v>93</v>
      </c>
      <c r="E218" s="20" t="s">
        <v>102</v>
      </c>
      <c r="F218" s="20" t="s">
        <v>95</v>
      </c>
      <c r="G218" s="20" t="s">
        <v>103</v>
      </c>
      <c r="H218" s="20" t="s">
        <v>104</v>
      </c>
      <c r="I218" s="21">
        <v>4.1329399999999996</v>
      </c>
      <c r="J218" s="21">
        <v>50.52084</v>
      </c>
      <c r="K218" s="21">
        <v>102.97123999999999</v>
      </c>
      <c r="L218" s="21">
        <v>0.51197999999999999</v>
      </c>
      <c r="M218" s="21">
        <v>0.44502999999999998</v>
      </c>
      <c r="N218" s="21">
        <v>1.1179399999999999</v>
      </c>
      <c r="O218" s="21">
        <v>0</v>
      </c>
      <c r="Q218">
        <f t="shared" si="6"/>
        <v>202.08336</v>
      </c>
      <c r="R218">
        <f t="shared" si="7"/>
        <v>411.88495999999998</v>
      </c>
    </row>
    <row r="219" spans="1:18" outlineLevel="2" x14ac:dyDescent="0.25">
      <c r="A219" s="20" t="s">
        <v>53</v>
      </c>
      <c r="B219" s="3" t="s">
        <v>34</v>
      </c>
      <c r="C219">
        <v>16</v>
      </c>
      <c r="D219" s="20" t="s">
        <v>93</v>
      </c>
      <c r="E219" s="20" t="s">
        <v>102</v>
      </c>
      <c r="F219" s="20" t="s">
        <v>95</v>
      </c>
      <c r="G219" s="20" t="s">
        <v>103</v>
      </c>
      <c r="H219" s="20" t="s">
        <v>104</v>
      </c>
      <c r="I219" s="21">
        <v>4.1780399999999993</v>
      </c>
      <c r="J219" s="21">
        <v>51.064159999999994</v>
      </c>
      <c r="K219" s="21">
        <v>104.08331</v>
      </c>
      <c r="L219" s="21">
        <v>0.51748999999999989</v>
      </c>
      <c r="M219" s="21">
        <v>0.44856999999999997</v>
      </c>
      <c r="N219" s="21">
        <v>1.12686</v>
      </c>
      <c r="O219" s="21">
        <v>0</v>
      </c>
      <c r="Q219">
        <f t="shared" si="6"/>
        <v>817.0265599999999</v>
      </c>
      <c r="R219">
        <f t="shared" si="7"/>
        <v>1665.33296</v>
      </c>
    </row>
    <row r="220" spans="1:18" outlineLevel="2" x14ac:dyDescent="0.25">
      <c r="A220" s="20" t="s">
        <v>54</v>
      </c>
      <c r="B220" s="3" t="s">
        <v>28</v>
      </c>
      <c r="C220">
        <v>5</v>
      </c>
      <c r="D220" s="20" t="s">
        <v>93</v>
      </c>
      <c r="E220" s="20" t="s">
        <v>102</v>
      </c>
      <c r="F220" s="20" t="s">
        <v>95</v>
      </c>
      <c r="G220" s="20" t="s">
        <v>103</v>
      </c>
      <c r="H220" s="20" t="s">
        <v>104</v>
      </c>
      <c r="I220" s="21">
        <v>4.2284299999999995</v>
      </c>
      <c r="J220" s="21">
        <v>51.680819999999997</v>
      </c>
      <c r="K220" s="21">
        <v>105.34013999999999</v>
      </c>
      <c r="L220" s="21">
        <v>0.5236599999999999</v>
      </c>
      <c r="M220" s="21">
        <v>0.44557999999999998</v>
      </c>
      <c r="N220" s="21">
        <v>1.1265699999999998</v>
      </c>
      <c r="O220" s="21">
        <v>0</v>
      </c>
      <c r="Q220">
        <f t="shared" si="6"/>
        <v>258.40409999999997</v>
      </c>
      <c r="R220">
        <f t="shared" si="7"/>
        <v>526.70069999999998</v>
      </c>
    </row>
    <row r="221" spans="1:18" outlineLevel="2" x14ac:dyDescent="0.25">
      <c r="A221" s="20" t="s">
        <v>55</v>
      </c>
      <c r="B221" s="3" t="s">
        <v>26</v>
      </c>
      <c r="C221">
        <v>5</v>
      </c>
      <c r="D221" s="20" t="s">
        <v>93</v>
      </c>
      <c r="E221" s="20" t="s">
        <v>102</v>
      </c>
      <c r="F221" s="20" t="s">
        <v>95</v>
      </c>
      <c r="G221" s="20" t="s">
        <v>103</v>
      </c>
      <c r="H221" s="20" t="s">
        <v>104</v>
      </c>
      <c r="I221" s="21">
        <v>4.0190299999999999</v>
      </c>
      <c r="J221" s="21">
        <v>49.106319999999997</v>
      </c>
      <c r="K221" s="21">
        <v>100.10413</v>
      </c>
      <c r="L221" s="21">
        <v>0.49796999999999997</v>
      </c>
      <c r="M221" s="21">
        <v>0.43822</v>
      </c>
      <c r="N221" s="21">
        <v>1.09846</v>
      </c>
      <c r="O221" s="21">
        <v>0</v>
      </c>
      <c r="Q221">
        <f t="shared" si="6"/>
        <v>245.53159999999997</v>
      </c>
      <c r="R221">
        <f t="shared" si="7"/>
        <v>500.52064999999999</v>
      </c>
    </row>
    <row r="222" spans="1:18" outlineLevel="2" x14ac:dyDescent="0.25">
      <c r="A222" s="20" t="s">
        <v>56</v>
      </c>
      <c r="B222" s="3" t="s">
        <v>34</v>
      </c>
      <c r="C222">
        <v>16</v>
      </c>
      <c r="D222" s="20" t="s">
        <v>93</v>
      </c>
      <c r="E222" s="20" t="s">
        <v>102</v>
      </c>
      <c r="F222" s="20" t="s">
        <v>95</v>
      </c>
      <c r="G222" s="20" t="s">
        <v>103</v>
      </c>
      <c r="H222" s="20" t="s">
        <v>104</v>
      </c>
      <c r="I222" s="21">
        <v>4.4983699999999995</v>
      </c>
      <c r="J222" s="21">
        <v>54.933099999999996</v>
      </c>
      <c r="K222" s="21">
        <v>112.00274999999999</v>
      </c>
      <c r="L222" s="21">
        <v>0.5567399999999999</v>
      </c>
      <c r="M222" s="21">
        <v>0.47199999999999998</v>
      </c>
      <c r="N222" s="21">
        <v>1.1878799999999998</v>
      </c>
      <c r="O222" s="21">
        <v>0</v>
      </c>
      <c r="Q222">
        <f t="shared" si="6"/>
        <v>878.92959999999994</v>
      </c>
      <c r="R222">
        <f t="shared" si="7"/>
        <v>1792.0439999999999</v>
      </c>
    </row>
    <row r="223" spans="1:18" outlineLevel="2" x14ac:dyDescent="0.25">
      <c r="A223" s="20" t="s">
        <v>57</v>
      </c>
      <c r="B223" s="3" t="s">
        <v>28</v>
      </c>
      <c r="C223">
        <v>4</v>
      </c>
      <c r="D223" s="20" t="s">
        <v>93</v>
      </c>
      <c r="E223" s="20" t="s">
        <v>102</v>
      </c>
      <c r="F223" s="20" t="s">
        <v>95</v>
      </c>
      <c r="G223" s="20" t="s">
        <v>103</v>
      </c>
      <c r="H223" s="20" t="s">
        <v>104</v>
      </c>
      <c r="I223" s="21">
        <v>4.3114599999999994</v>
      </c>
      <c r="J223" s="21">
        <v>52.654239999999994</v>
      </c>
      <c r="K223" s="21">
        <v>107.35454999999999</v>
      </c>
      <c r="L223" s="21">
        <v>0.53381999999999996</v>
      </c>
      <c r="M223" s="21">
        <v>0.46011999999999997</v>
      </c>
      <c r="N223" s="21">
        <v>1.1549099999999999</v>
      </c>
      <c r="O223" s="21">
        <v>0</v>
      </c>
      <c r="Q223">
        <f t="shared" si="6"/>
        <v>210.61695999999998</v>
      </c>
      <c r="R223">
        <f t="shared" si="7"/>
        <v>429.41819999999996</v>
      </c>
    </row>
    <row r="224" spans="1:18" outlineLevel="2" x14ac:dyDescent="0.25">
      <c r="A224" s="20" t="s">
        <v>58</v>
      </c>
      <c r="B224" s="3" t="s">
        <v>26</v>
      </c>
      <c r="C224">
        <v>6</v>
      </c>
      <c r="D224" s="20" t="s">
        <v>93</v>
      </c>
      <c r="E224" s="20" t="s">
        <v>102</v>
      </c>
      <c r="F224" s="20" t="s">
        <v>95</v>
      </c>
      <c r="G224" s="20" t="s">
        <v>103</v>
      </c>
      <c r="H224" s="20" t="s">
        <v>104</v>
      </c>
      <c r="I224" s="21">
        <v>4.2636599999999998</v>
      </c>
      <c r="J224" s="21">
        <v>52.075439999999993</v>
      </c>
      <c r="K224" s="21">
        <v>106.17153999999999</v>
      </c>
      <c r="L224" s="21">
        <v>0.52794999999999992</v>
      </c>
      <c r="M224" s="21">
        <v>0.45813999999999999</v>
      </c>
      <c r="N224" s="21">
        <v>1.1480599999999999</v>
      </c>
      <c r="O224" s="21">
        <v>0</v>
      </c>
      <c r="Q224">
        <f t="shared" si="6"/>
        <v>312.45263999999997</v>
      </c>
      <c r="R224">
        <f t="shared" si="7"/>
        <v>637.02923999999996</v>
      </c>
    </row>
    <row r="225" spans="1:18" outlineLevel="2" x14ac:dyDescent="0.25">
      <c r="A225" s="20" t="s">
        <v>59</v>
      </c>
      <c r="B225" s="3" t="s">
        <v>38</v>
      </c>
      <c r="C225">
        <v>5</v>
      </c>
      <c r="D225" s="20" t="s">
        <v>93</v>
      </c>
      <c r="E225" s="20" t="s">
        <v>102</v>
      </c>
      <c r="F225" s="20" t="s">
        <v>95</v>
      </c>
      <c r="G225" s="20" t="s">
        <v>103</v>
      </c>
      <c r="H225" s="20" t="s">
        <v>104</v>
      </c>
      <c r="I225" s="21">
        <v>4.4183599999999998</v>
      </c>
      <c r="J225" s="21">
        <v>53.989869999999996</v>
      </c>
      <c r="K225" s="21">
        <v>110.05667</v>
      </c>
      <c r="L225" s="21">
        <v>0.54696999999999996</v>
      </c>
      <c r="M225" s="21">
        <v>0.46690999999999999</v>
      </c>
      <c r="N225" s="21">
        <v>1.1738099999999998</v>
      </c>
      <c r="O225" s="21">
        <v>0</v>
      </c>
      <c r="Q225">
        <f t="shared" si="6"/>
        <v>269.94934999999998</v>
      </c>
      <c r="R225">
        <f t="shared" si="7"/>
        <v>550.28334999999993</v>
      </c>
    </row>
    <row r="226" spans="1:18" outlineLevel="2" x14ac:dyDescent="0.25">
      <c r="A226" s="20" t="s">
        <v>60</v>
      </c>
      <c r="B226" s="3" t="s">
        <v>28</v>
      </c>
      <c r="C226">
        <v>5</v>
      </c>
      <c r="D226" s="20" t="s">
        <v>93</v>
      </c>
      <c r="E226" s="20" t="s">
        <v>102</v>
      </c>
      <c r="F226" s="20" t="s">
        <v>95</v>
      </c>
      <c r="G226" s="20" t="s">
        <v>103</v>
      </c>
      <c r="H226" s="20" t="s">
        <v>104</v>
      </c>
      <c r="I226" s="21">
        <v>4.7192699999999999</v>
      </c>
      <c r="J226" s="21">
        <v>57.536619999999999</v>
      </c>
      <c r="K226" s="21">
        <v>117.37880999999999</v>
      </c>
      <c r="L226" s="21">
        <v>0.58370999999999995</v>
      </c>
      <c r="M226" s="21">
        <v>0.48112999999999995</v>
      </c>
      <c r="N226" s="21">
        <v>1.2194299999999998</v>
      </c>
      <c r="O226" s="21">
        <v>0</v>
      </c>
      <c r="Q226">
        <f t="shared" si="6"/>
        <v>287.68309999999997</v>
      </c>
      <c r="R226">
        <f t="shared" si="7"/>
        <v>586.89404999999988</v>
      </c>
    </row>
    <row r="227" spans="1:18" outlineLevel="2" x14ac:dyDescent="0.25">
      <c r="A227" s="20" t="s">
        <v>61</v>
      </c>
      <c r="B227" s="3" t="s">
        <v>26</v>
      </c>
      <c r="C227">
        <v>4</v>
      </c>
      <c r="D227" s="20" t="s">
        <v>93</v>
      </c>
      <c r="E227" s="20" t="s">
        <v>102</v>
      </c>
      <c r="F227" s="20" t="s">
        <v>95</v>
      </c>
      <c r="G227" s="20" t="s">
        <v>103</v>
      </c>
      <c r="H227" s="20" t="s">
        <v>104</v>
      </c>
      <c r="I227" s="21">
        <v>4.6647699999999999</v>
      </c>
      <c r="J227" s="21">
        <v>56.879919999999998</v>
      </c>
      <c r="K227" s="21">
        <v>116.0338</v>
      </c>
      <c r="L227" s="21">
        <v>0.57704999999999995</v>
      </c>
      <c r="M227" s="21">
        <v>0.47890999999999995</v>
      </c>
      <c r="N227" s="21">
        <v>1.2116799999999999</v>
      </c>
      <c r="O227" s="21">
        <v>0</v>
      </c>
      <c r="Q227">
        <f t="shared" si="6"/>
        <v>227.51967999999999</v>
      </c>
      <c r="R227">
        <f t="shared" si="7"/>
        <v>464.1352</v>
      </c>
    </row>
    <row r="228" spans="1:18" outlineLevel="2" x14ac:dyDescent="0.25">
      <c r="A228" s="20" t="s">
        <v>62</v>
      </c>
      <c r="B228" s="3" t="s">
        <v>38</v>
      </c>
      <c r="C228">
        <v>4</v>
      </c>
      <c r="D228" s="20" t="s">
        <v>93</v>
      </c>
      <c r="E228" s="20" t="s">
        <v>102</v>
      </c>
      <c r="F228" s="20" t="s">
        <v>95</v>
      </c>
      <c r="G228" s="20" t="s">
        <v>103</v>
      </c>
      <c r="H228" s="20" t="s">
        <v>104</v>
      </c>
      <c r="I228" s="21">
        <v>4.8268799999999992</v>
      </c>
      <c r="J228" s="21">
        <v>58.88326</v>
      </c>
      <c r="K228" s="21">
        <v>120.10092999999999</v>
      </c>
      <c r="L228" s="21">
        <v>0.59694999999999998</v>
      </c>
      <c r="M228" s="21">
        <v>0.48828999999999995</v>
      </c>
      <c r="N228" s="21">
        <v>1.2389399999999999</v>
      </c>
      <c r="O228" s="21">
        <v>0</v>
      </c>
      <c r="Q228">
        <f t="shared" si="6"/>
        <v>235.53304</v>
      </c>
      <c r="R228">
        <f t="shared" si="7"/>
        <v>480.40371999999996</v>
      </c>
    </row>
    <row r="229" spans="1:18" outlineLevel="2" x14ac:dyDescent="0.25">
      <c r="A229" s="20" t="s">
        <v>63</v>
      </c>
      <c r="B229" s="3" t="s">
        <v>34</v>
      </c>
      <c r="C229">
        <v>18</v>
      </c>
      <c r="D229" s="20" t="s">
        <v>93</v>
      </c>
      <c r="E229" s="20" t="s">
        <v>102</v>
      </c>
      <c r="F229" s="20" t="s">
        <v>95</v>
      </c>
      <c r="G229" s="20" t="s">
        <v>103</v>
      </c>
      <c r="H229" s="20" t="s">
        <v>104</v>
      </c>
      <c r="I229" s="21">
        <v>4.8327799999999996</v>
      </c>
      <c r="J229" s="21">
        <v>58.954479999999997</v>
      </c>
      <c r="K229" s="21">
        <v>120.24802</v>
      </c>
      <c r="L229" s="21">
        <v>0.59766999999999992</v>
      </c>
      <c r="M229" s="21">
        <v>0.49111999999999995</v>
      </c>
      <c r="N229" s="21">
        <v>1.2436099999999999</v>
      </c>
      <c r="O229" s="21">
        <v>0</v>
      </c>
      <c r="Q229">
        <f t="shared" ref="Q229:Q293" si="8">J229*C229</f>
        <v>1061.18064</v>
      </c>
      <c r="R229">
        <f t="shared" ref="R229:R293" si="9">K229*C229</f>
        <v>2164.4643599999999</v>
      </c>
    </row>
    <row r="230" spans="1:18" outlineLevel="2" x14ac:dyDescent="0.25">
      <c r="A230" s="20" t="s">
        <v>64</v>
      </c>
      <c r="B230" s="3" t="s">
        <v>28</v>
      </c>
      <c r="C230">
        <v>4</v>
      </c>
      <c r="D230" s="20" t="s">
        <v>93</v>
      </c>
      <c r="E230" s="20" t="s">
        <v>102</v>
      </c>
      <c r="F230" s="20" t="s">
        <v>95</v>
      </c>
      <c r="G230" s="20" t="s">
        <v>103</v>
      </c>
      <c r="H230" s="20" t="s">
        <v>104</v>
      </c>
      <c r="I230" s="21">
        <v>4.4661599999999995</v>
      </c>
      <c r="J230" s="21">
        <v>54.473239999999997</v>
      </c>
      <c r="K230" s="21">
        <v>111.11353999999999</v>
      </c>
      <c r="L230" s="21">
        <v>0.55275999999999992</v>
      </c>
      <c r="M230" s="21">
        <v>0.46573999999999999</v>
      </c>
      <c r="N230" s="21">
        <v>1.1739499999999998</v>
      </c>
      <c r="O230" s="21">
        <v>0</v>
      </c>
      <c r="Q230">
        <f t="shared" si="8"/>
        <v>217.89295999999999</v>
      </c>
      <c r="R230">
        <f t="shared" si="9"/>
        <v>444.45415999999994</v>
      </c>
    </row>
    <row r="231" spans="1:18" outlineLevel="2" x14ac:dyDescent="0.25">
      <c r="A231" s="20" t="s">
        <v>65</v>
      </c>
      <c r="B231" s="3" t="s">
        <v>26</v>
      </c>
      <c r="C231">
        <v>7</v>
      </c>
      <c r="D231" s="20" t="s">
        <v>93</v>
      </c>
      <c r="E231" s="20" t="s">
        <v>102</v>
      </c>
      <c r="F231" s="20" t="s">
        <v>95</v>
      </c>
      <c r="G231" s="20" t="s">
        <v>103</v>
      </c>
      <c r="H231" s="20" t="s">
        <v>104</v>
      </c>
      <c r="I231" s="21">
        <v>4.4150599999999995</v>
      </c>
      <c r="J231" s="21">
        <v>53.858629999999998</v>
      </c>
      <c r="K231" s="21">
        <v>109.85252</v>
      </c>
      <c r="L231" s="21">
        <v>0.54650999999999994</v>
      </c>
      <c r="M231" s="21">
        <v>0.46367999999999998</v>
      </c>
      <c r="N231" s="21">
        <v>1.1666999999999998</v>
      </c>
      <c r="O231" s="21">
        <v>0</v>
      </c>
      <c r="Q231">
        <f t="shared" si="8"/>
        <v>377.01040999999998</v>
      </c>
      <c r="R231">
        <f t="shared" si="9"/>
        <v>768.96763999999996</v>
      </c>
    </row>
    <row r="232" spans="1:18" outlineLevel="2" x14ac:dyDescent="0.25">
      <c r="A232" s="20" t="s">
        <v>66</v>
      </c>
      <c r="B232" s="3" t="s">
        <v>38</v>
      </c>
      <c r="C232">
        <v>4</v>
      </c>
      <c r="D232" s="20" t="s">
        <v>93</v>
      </c>
      <c r="E232" s="20" t="s">
        <v>102</v>
      </c>
      <c r="F232" s="20" t="s">
        <v>95</v>
      </c>
      <c r="G232" s="20" t="s">
        <v>103</v>
      </c>
      <c r="H232" s="20" t="s">
        <v>104</v>
      </c>
      <c r="I232" s="21">
        <v>4.5702699999999998</v>
      </c>
      <c r="J232" s="21">
        <v>55.775369999999995</v>
      </c>
      <c r="K232" s="21">
        <v>113.74565</v>
      </c>
      <c r="L232" s="21">
        <v>0.56555999999999995</v>
      </c>
      <c r="M232" s="21">
        <v>0.47253999999999996</v>
      </c>
      <c r="N232" s="21">
        <v>1.1925999999999999</v>
      </c>
      <c r="O232" s="21">
        <v>0</v>
      </c>
      <c r="Q232">
        <f t="shared" si="8"/>
        <v>223.10147999999998</v>
      </c>
      <c r="R232">
        <f t="shared" si="9"/>
        <v>454.98259999999999</v>
      </c>
    </row>
    <row r="233" spans="1:18" outlineLevel="2" x14ac:dyDescent="0.25">
      <c r="A233" s="20" t="s">
        <v>67</v>
      </c>
      <c r="B233" s="3" t="s">
        <v>34</v>
      </c>
      <c r="C233">
        <v>15</v>
      </c>
      <c r="D233" s="20" t="s">
        <v>93</v>
      </c>
      <c r="E233" s="20" t="s">
        <v>102</v>
      </c>
      <c r="F233" s="20" t="s">
        <v>95</v>
      </c>
      <c r="G233" s="20" t="s">
        <v>103</v>
      </c>
      <c r="H233" s="20" t="s">
        <v>104</v>
      </c>
      <c r="I233" s="21">
        <v>4.5758699999999992</v>
      </c>
      <c r="J233" s="21">
        <v>55.844199999999994</v>
      </c>
      <c r="K233" s="21">
        <v>113.88472999999999</v>
      </c>
      <c r="L233" s="21">
        <v>0.56623999999999997</v>
      </c>
      <c r="M233" s="21">
        <v>0.47511999999999999</v>
      </c>
      <c r="N233" s="21">
        <v>1.1968999999999999</v>
      </c>
      <c r="O233" s="21">
        <v>0</v>
      </c>
      <c r="Q233">
        <f t="shared" si="8"/>
        <v>837.6629999999999</v>
      </c>
      <c r="R233">
        <f t="shared" si="9"/>
        <v>1708.2709499999999</v>
      </c>
    </row>
    <row r="234" spans="1:18" outlineLevel="2" x14ac:dyDescent="0.25">
      <c r="A234" s="20" t="s">
        <v>68</v>
      </c>
      <c r="B234" s="3" t="s">
        <v>28</v>
      </c>
      <c r="C234">
        <v>4</v>
      </c>
      <c r="D234" s="20" t="s">
        <v>93</v>
      </c>
      <c r="E234" s="20" t="s">
        <v>102</v>
      </c>
      <c r="F234" s="20" t="s">
        <v>95</v>
      </c>
      <c r="G234" s="20" t="s">
        <v>103</v>
      </c>
      <c r="H234" s="20" t="s">
        <v>104</v>
      </c>
      <c r="I234" s="21">
        <v>4.1834399999999992</v>
      </c>
      <c r="J234" s="21">
        <v>51.055139999999994</v>
      </c>
      <c r="K234" s="21">
        <v>104.11823</v>
      </c>
      <c r="L234" s="21">
        <v>0.51812999999999998</v>
      </c>
      <c r="M234" s="21">
        <v>0.44743999999999995</v>
      </c>
      <c r="N234" s="21">
        <v>1.1236199999999998</v>
      </c>
      <c r="O234" s="21">
        <v>0</v>
      </c>
      <c r="Q234">
        <f t="shared" si="8"/>
        <v>204.22055999999998</v>
      </c>
      <c r="R234">
        <f t="shared" si="9"/>
        <v>416.47291999999999</v>
      </c>
    </row>
    <row r="235" spans="1:18" outlineLevel="2" x14ac:dyDescent="0.25">
      <c r="A235" s="20" t="s">
        <v>69</v>
      </c>
      <c r="B235" s="3" t="s">
        <v>26</v>
      </c>
      <c r="C235">
        <v>4</v>
      </c>
      <c r="D235" s="20" t="s">
        <v>93</v>
      </c>
      <c r="E235" s="20" t="s">
        <v>102</v>
      </c>
      <c r="F235" s="20" t="s">
        <v>95</v>
      </c>
      <c r="G235" s="20" t="s">
        <v>103</v>
      </c>
      <c r="H235" s="20" t="s">
        <v>104</v>
      </c>
      <c r="I235" s="21">
        <v>4.1637399999999998</v>
      </c>
      <c r="J235" s="21">
        <v>50.826439999999998</v>
      </c>
      <c r="K235" s="21">
        <v>103.64421999999999</v>
      </c>
      <c r="L235" s="21">
        <v>0.51571999999999996</v>
      </c>
      <c r="M235" s="21">
        <v>0.44645999999999997</v>
      </c>
      <c r="N235" s="21">
        <v>1.1205699999999998</v>
      </c>
      <c r="O235" s="21">
        <v>0</v>
      </c>
      <c r="Q235">
        <f t="shared" si="8"/>
        <v>203.30575999999999</v>
      </c>
      <c r="R235">
        <f t="shared" si="9"/>
        <v>414.57687999999996</v>
      </c>
    </row>
    <row r="236" spans="1:18" outlineLevel="2" x14ac:dyDescent="0.25">
      <c r="A236" s="20" t="s">
        <v>70</v>
      </c>
      <c r="B236" s="3" t="s">
        <v>38</v>
      </c>
      <c r="C236">
        <v>4</v>
      </c>
      <c r="D236" s="20" t="s">
        <v>93</v>
      </c>
      <c r="E236" s="20" t="s">
        <v>102</v>
      </c>
      <c r="F236" s="20" t="s">
        <v>95</v>
      </c>
      <c r="G236" s="20" t="s">
        <v>103</v>
      </c>
      <c r="H236" s="20" t="s">
        <v>104</v>
      </c>
      <c r="I236" s="21">
        <v>4.5273499999999993</v>
      </c>
      <c r="J236" s="21">
        <v>55.273069999999997</v>
      </c>
      <c r="K236" s="21">
        <v>112.70733</v>
      </c>
      <c r="L236" s="21">
        <v>0.56031999999999993</v>
      </c>
      <c r="M236" s="21">
        <v>0.46187999999999996</v>
      </c>
      <c r="N236" s="21">
        <v>1.1732999999999998</v>
      </c>
      <c r="O236" s="21">
        <v>0</v>
      </c>
      <c r="Q236">
        <f t="shared" si="8"/>
        <v>221.09227999999999</v>
      </c>
      <c r="R236">
        <f t="shared" si="9"/>
        <v>450.82932</v>
      </c>
    </row>
    <row r="237" spans="1:18" outlineLevel="2" x14ac:dyDescent="0.25">
      <c r="A237" s="20" t="s">
        <v>71</v>
      </c>
      <c r="B237" s="3" t="s">
        <v>34</v>
      </c>
      <c r="C237">
        <v>19</v>
      </c>
      <c r="D237" s="20" t="s">
        <v>93</v>
      </c>
      <c r="E237" s="20" t="s">
        <v>102</v>
      </c>
      <c r="F237" s="20" t="s">
        <v>95</v>
      </c>
      <c r="G237" s="20" t="s">
        <v>103</v>
      </c>
      <c r="H237" s="20" t="s">
        <v>104</v>
      </c>
      <c r="I237" s="21">
        <v>4.6240499999999995</v>
      </c>
      <c r="J237" s="21">
        <v>56.439699999999995</v>
      </c>
      <c r="K237" s="21">
        <v>115.0954</v>
      </c>
      <c r="L237" s="21">
        <v>0.57216999999999996</v>
      </c>
      <c r="M237" s="21">
        <v>0.46725999999999995</v>
      </c>
      <c r="N237" s="21">
        <v>1.1892099999999999</v>
      </c>
      <c r="O237" s="21">
        <v>0</v>
      </c>
      <c r="Q237">
        <f t="shared" si="8"/>
        <v>1072.3543</v>
      </c>
      <c r="R237">
        <f t="shared" si="9"/>
        <v>2186.8125999999997</v>
      </c>
    </row>
    <row r="238" spans="1:18" outlineLevel="2" x14ac:dyDescent="0.25">
      <c r="A238" s="20" t="s">
        <v>72</v>
      </c>
      <c r="B238" s="3" t="s">
        <v>28</v>
      </c>
      <c r="C238">
        <v>4</v>
      </c>
      <c r="D238" s="20" t="s">
        <v>93</v>
      </c>
      <c r="E238" s="20" t="s">
        <v>102</v>
      </c>
      <c r="F238" s="20" t="s">
        <v>95</v>
      </c>
      <c r="G238" s="20" t="s">
        <v>103</v>
      </c>
      <c r="H238" s="20" t="s">
        <v>104</v>
      </c>
      <c r="I238" s="21">
        <v>3.3337199999999996</v>
      </c>
      <c r="J238" s="21">
        <v>40.706239999999994</v>
      </c>
      <c r="K238" s="21">
        <v>82.998899999999992</v>
      </c>
      <c r="L238" s="21">
        <v>0.41394999999999998</v>
      </c>
      <c r="M238" s="21">
        <v>0.40937999999999997</v>
      </c>
      <c r="N238" s="21">
        <v>0.9974599999999999</v>
      </c>
      <c r="O238" s="21">
        <v>0</v>
      </c>
      <c r="Q238">
        <f t="shared" si="8"/>
        <v>162.82495999999998</v>
      </c>
      <c r="R238">
        <f t="shared" si="9"/>
        <v>331.99559999999997</v>
      </c>
    </row>
    <row r="239" spans="1:18" outlineLevel="2" x14ac:dyDescent="0.25">
      <c r="A239" s="20" t="s">
        <v>73</v>
      </c>
      <c r="B239" s="3" t="s">
        <v>26</v>
      </c>
      <c r="C239">
        <v>7</v>
      </c>
      <c r="D239" s="20" t="s">
        <v>93</v>
      </c>
      <c r="E239" s="20" t="s">
        <v>102</v>
      </c>
      <c r="F239" s="20" t="s">
        <v>95</v>
      </c>
      <c r="G239" s="20" t="s">
        <v>103</v>
      </c>
      <c r="H239" s="20" t="s">
        <v>104</v>
      </c>
      <c r="I239" s="21">
        <v>3.3246199999999999</v>
      </c>
      <c r="J239" s="21">
        <v>40.60624</v>
      </c>
      <c r="K239" s="21">
        <v>82.78689</v>
      </c>
      <c r="L239" s="21">
        <v>0.41285999999999995</v>
      </c>
      <c r="M239" s="21">
        <v>0.40874999999999995</v>
      </c>
      <c r="N239" s="21">
        <v>0.99579999999999991</v>
      </c>
      <c r="O239" s="21">
        <v>0</v>
      </c>
      <c r="Q239">
        <f t="shared" si="8"/>
        <v>284.24367999999998</v>
      </c>
      <c r="R239">
        <f t="shared" si="9"/>
        <v>579.50823000000003</v>
      </c>
    </row>
    <row r="240" spans="1:18" outlineLevel="2" x14ac:dyDescent="0.25">
      <c r="A240" s="20" t="s">
        <v>74</v>
      </c>
      <c r="B240" s="3" t="s">
        <v>38</v>
      </c>
      <c r="C240">
        <v>4</v>
      </c>
      <c r="D240" s="20" t="s">
        <v>93</v>
      </c>
      <c r="E240" s="20" t="s">
        <v>102</v>
      </c>
      <c r="F240" s="20" t="s">
        <v>95</v>
      </c>
      <c r="G240" s="20" t="s">
        <v>103</v>
      </c>
      <c r="H240" s="20" t="s">
        <v>104</v>
      </c>
      <c r="I240" s="21">
        <v>3.60202</v>
      </c>
      <c r="J240" s="21">
        <v>44.00076</v>
      </c>
      <c r="K240" s="21">
        <v>89.703979999999987</v>
      </c>
      <c r="L240" s="21">
        <v>0.44688</v>
      </c>
      <c r="M240" s="21">
        <v>0.42068999999999995</v>
      </c>
      <c r="N240" s="21">
        <v>1.0362799999999999</v>
      </c>
      <c r="O240" s="21">
        <v>0</v>
      </c>
      <c r="Q240">
        <f t="shared" si="8"/>
        <v>176.00304</v>
      </c>
      <c r="R240">
        <f t="shared" si="9"/>
        <v>358.81591999999995</v>
      </c>
    </row>
    <row r="241" spans="1:18" outlineLevel="2" x14ac:dyDescent="0.25">
      <c r="A241" s="20" t="s">
        <v>75</v>
      </c>
      <c r="B241" s="3" t="s">
        <v>34</v>
      </c>
      <c r="C241">
        <v>15</v>
      </c>
      <c r="D241" s="20" t="s">
        <v>93</v>
      </c>
      <c r="E241" s="20" t="s">
        <v>102</v>
      </c>
      <c r="F241" s="20" t="s">
        <v>95</v>
      </c>
      <c r="G241" s="20" t="s">
        <v>103</v>
      </c>
      <c r="H241" s="20" t="s">
        <v>104</v>
      </c>
      <c r="I241" s="21">
        <v>3.6885299999999996</v>
      </c>
      <c r="J241" s="21">
        <v>45.046279999999996</v>
      </c>
      <c r="K241" s="21">
        <v>91.843039999999988</v>
      </c>
      <c r="L241" s="21">
        <v>0.45748</v>
      </c>
      <c r="M241" s="21">
        <v>0.42546999999999996</v>
      </c>
      <c r="N241" s="21">
        <v>1.0504599999999999</v>
      </c>
      <c r="O241" s="21">
        <v>0</v>
      </c>
      <c r="Q241">
        <f t="shared" si="8"/>
        <v>675.69419999999991</v>
      </c>
      <c r="R241">
        <f t="shared" si="9"/>
        <v>1377.6455999999998</v>
      </c>
    </row>
    <row r="242" spans="1:18" outlineLevel="2" x14ac:dyDescent="0.25">
      <c r="A242" s="20" t="s">
        <v>76</v>
      </c>
      <c r="B242" s="3" t="s">
        <v>28</v>
      </c>
      <c r="C242">
        <v>4</v>
      </c>
      <c r="D242" s="20" t="s">
        <v>93</v>
      </c>
      <c r="E242" s="20" t="s">
        <v>102</v>
      </c>
      <c r="F242" s="20" t="s">
        <v>95</v>
      </c>
      <c r="G242" s="20" t="s">
        <v>103</v>
      </c>
      <c r="H242" s="20" t="s">
        <v>104</v>
      </c>
      <c r="I242" s="21">
        <v>4.1973099999999999</v>
      </c>
      <c r="J242" s="21">
        <v>51.159489999999998</v>
      </c>
      <c r="K242" s="21">
        <v>104.37774999999999</v>
      </c>
      <c r="L242" s="21">
        <v>0.51970999999999989</v>
      </c>
      <c r="M242" s="21">
        <v>0.43435999999999997</v>
      </c>
      <c r="N242" s="21">
        <v>1.1046399999999998</v>
      </c>
      <c r="O242" s="21">
        <v>0</v>
      </c>
      <c r="Q242">
        <f t="shared" si="8"/>
        <v>204.63795999999999</v>
      </c>
      <c r="R242">
        <f t="shared" si="9"/>
        <v>417.51099999999997</v>
      </c>
    </row>
    <row r="243" spans="1:18" outlineLevel="2" x14ac:dyDescent="0.25">
      <c r="A243" s="20" t="s">
        <v>77</v>
      </c>
      <c r="B243" s="3" t="s">
        <v>26</v>
      </c>
      <c r="C243">
        <v>8</v>
      </c>
      <c r="D243" s="20" t="s">
        <v>93</v>
      </c>
      <c r="E243" s="20" t="s">
        <v>102</v>
      </c>
      <c r="F243" s="20" t="s">
        <v>95</v>
      </c>
      <c r="G243" s="20" t="s">
        <v>103</v>
      </c>
      <c r="H243" s="20" t="s">
        <v>104</v>
      </c>
      <c r="I243" s="21">
        <v>4.18241</v>
      </c>
      <c r="J243" s="21">
        <v>50.988489999999999</v>
      </c>
      <c r="K243" s="21">
        <v>104.02173999999999</v>
      </c>
      <c r="L243" s="21">
        <v>0.5178799999999999</v>
      </c>
      <c r="M243" s="21">
        <v>0.43351999999999996</v>
      </c>
      <c r="N243" s="21">
        <v>1.1021799999999999</v>
      </c>
      <c r="O243" s="21">
        <v>0</v>
      </c>
      <c r="Q243">
        <f t="shared" si="8"/>
        <v>407.90791999999999</v>
      </c>
      <c r="R243">
        <f t="shared" si="9"/>
        <v>832.17391999999995</v>
      </c>
    </row>
    <row r="244" spans="1:18" outlineLevel="2" x14ac:dyDescent="0.25">
      <c r="A244" s="20" t="s">
        <v>78</v>
      </c>
      <c r="B244" s="3" t="s">
        <v>38</v>
      </c>
      <c r="C244">
        <v>5</v>
      </c>
      <c r="D244" s="20" t="s">
        <v>93</v>
      </c>
      <c r="E244" s="20" t="s">
        <v>102</v>
      </c>
      <c r="F244" s="20" t="s">
        <v>95</v>
      </c>
      <c r="G244" s="20" t="s">
        <v>103</v>
      </c>
      <c r="H244" s="20" t="s">
        <v>104</v>
      </c>
      <c r="I244" s="21">
        <v>4.5290199999999992</v>
      </c>
      <c r="J244" s="21">
        <v>55.22401</v>
      </c>
      <c r="K244" s="21">
        <v>112.65581999999999</v>
      </c>
      <c r="L244" s="21">
        <v>0.56038999999999994</v>
      </c>
      <c r="M244" s="21">
        <v>0.44762999999999997</v>
      </c>
      <c r="N244" s="21">
        <v>1.1515599999999999</v>
      </c>
      <c r="O244" s="21">
        <v>0</v>
      </c>
      <c r="Q244">
        <f t="shared" si="8"/>
        <v>276.12004999999999</v>
      </c>
      <c r="R244">
        <f t="shared" si="9"/>
        <v>563.27909999999997</v>
      </c>
    </row>
    <row r="245" spans="1:18" outlineLevel="2" x14ac:dyDescent="0.25">
      <c r="A245" s="20" t="s">
        <v>79</v>
      </c>
      <c r="B245" s="3" t="s">
        <v>34</v>
      </c>
      <c r="C245">
        <v>14</v>
      </c>
      <c r="D245" s="20" t="s">
        <v>93</v>
      </c>
      <c r="E245" s="20" t="s">
        <v>102</v>
      </c>
      <c r="F245" s="20" t="s">
        <v>95</v>
      </c>
      <c r="G245" s="20" t="s">
        <v>103</v>
      </c>
      <c r="H245" s="20" t="s">
        <v>104</v>
      </c>
      <c r="I245" s="21">
        <v>4.6423199999999998</v>
      </c>
      <c r="J245" s="21">
        <v>56.58963</v>
      </c>
      <c r="K245" s="21">
        <v>115.45287999999999</v>
      </c>
      <c r="L245" s="21">
        <v>0.57425999999999999</v>
      </c>
      <c r="M245" s="21">
        <v>0.45315999999999995</v>
      </c>
      <c r="N245" s="21">
        <v>1.1690499999999999</v>
      </c>
      <c r="O245" s="21">
        <v>0</v>
      </c>
      <c r="Q245">
        <f t="shared" si="8"/>
        <v>792.25482</v>
      </c>
      <c r="R245">
        <f t="shared" si="9"/>
        <v>1616.3403199999998</v>
      </c>
    </row>
    <row r="246" spans="1:18" ht="30" outlineLevel="1" x14ac:dyDescent="0.25">
      <c r="A246" s="20"/>
      <c r="B246" s="3"/>
      <c r="D246" s="20"/>
      <c r="E246" s="20"/>
      <c r="F246" s="20"/>
      <c r="G246" s="20"/>
      <c r="H246" s="1" t="s">
        <v>8</v>
      </c>
      <c r="I246" s="21"/>
      <c r="J246" s="21"/>
      <c r="K246" s="21"/>
      <c r="L246" s="21"/>
      <c r="M246" s="21"/>
      <c r="N246" s="21"/>
      <c r="O246" s="21"/>
      <c r="Q246">
        <f>SUBTOTAL(9,Q198:Q245)</f>
        <v>17055.539499999995</v>
      </c>
      <c r="R246">
        <f>SUBTOTAL(9,R198:R245)</f>
        <v>34787.110090000002</v>
      </c>
    </row>
    <row r="247" spans="1:18" ht="30" outlineLevel="2" x14ac:dyDescent="0.25">
      <c r="A247" s="20" t="s">
        <v>23</v>
      </c>
      <c r="B247" s="3" t="s">
        <v>24</v>
      </c>
      <c r="C247">
        <v>4</v>
      </c>
      <c r="D247" s="20" t="s">
        <v>93</v>
      </c>
      <c r="E247" s="20" t="s">
        <v>105</v>
      </c>
      <c r="F247" s="20" t="s">
        <v>95</v>
      </c>
      <c r="G247" s="20" t="s">
        <v>106</v>
      </c>
      <c r="H247" s="20" t="s">
        <v>107</v>
      </c>
      <c r="I247" s="21">
        <v>3.7609999999999998E-2</v>
      </c>
      <c r="J247" s="21">
        <v>0.75139999999999996</v>
      </c>
      <c r="K247" s="21">
        <v>1.2163099999999998</v>
      </c>
      <c r="L247" s="21">
        <v>2.5729999999999999E-2</v>
      </c>
      <c r="M247" s="21">
        <v>0.10709999999999999</v>
      </c>
      <c r="N247" s="21">
        <v>0.10709999999999999</v>
      </c>
      <c r="O247" s="21">
        <v>0</v>
      </c>
      <c r="Q247">
        <f t="shared" si="8"/>
        <v>3.0055999999999998</v>
      </c>
      <c r="R247">
        <f t="shared" si="9"/>
        <v>4.8652399999999991</v>
      </c>
    </row>
    <row r="248" spans="1:18" ht="30" outlineLevel="2" x14ac:dyDescent="0.25">
      <c r="A248" s="20" t="s">
        <v>27</v>
      </c>
      <c r="B248" s="3" t="s">
        <v>28</v>
      </c>
      <c r="C248">
        <v>4</v>
      </c>
      <c r="D248" s="20" t="s">
        <v>93</v>
      </c>
      <c r="E248" s="20" t="s">
        <v>105</v>
      </c>
      <c r="F248" s="20" t="s">
        <v>95</v>
      </c>
      <c r="G248" s="20" t="s">
        <v>106</v>
      </c>
      <c r="H248" s="20" t="s">
        <v>107</v>
      </c>
      <c r="I248" s="21">
        <v>3.5019999999999996E-2</v>
      </c>
      <c r="J248" s="21">
        <v>0.6968899999999999</v>
      </c>
      <c r="K248" s="21">
        <v>1.1269899999999999</v>
      </c>
      <c r="L248" s="21">
        <v>2.4369999999999999E-2</v>
      </c>
      <c r="M248" s="21">
        <v>9.9269999999999997E-2</v>
      </c>
      <c r="N248" s="21">
        <v>9.9269999999999997E-2</v>
      </c>
      <c r="O248" s="21">
        <v>0</v>
      </c>
      <c r="Q248">
        <f t="shared" si="8"/>
        <v>2.7875599999999996</v>
      </c>
      <c r="R248">
        <f t="shared" si="9"/>
        <v>4.5079599999999997</v>
      </c>
    </row>
    <row r="249" spans="1:18" ht="30" outlineLevel="2" x14ac:dyDescent="0.25">
      <c r="A249" s="20" t="s">
        <v>31</v>
      </c>
      <c r="B249" s="3" t="s">
        <v>26</v>
      </c>
      <c r="C249">
        <v>6</v>
      </c>
      <c r="D249" s="20" t="s">
        <v>93</v>
      </c>
      <c r="E249" s="20" t="s">
        <v>105</v>
      </c>
      <c r="F249" s="20" t="s">
        <v>95</v>
      </c>
      <c r="G249" s="20" t="s">
        <v>106</v>
      </c>
      <c r="H249" s="20" t="s">
        <v>107</v>
      </c>
      <c r="I249" s="21">
        <v>3.2419999999999997E-2</v>
      </c>
      <c r="J249" s="21">
        <v>0.63863999999999999</v>
      </c>
      <c r="K249" s="21">
        <v>1.0303899999999999</v>
      </c>
      <c r="L249" s="21">
        <v>2.2979999999999997E-2</v>
      </c>
      <c r="M249" s="21">
        <v>9.0799999999999992E-2</v>
      </c>
      <c r="N249" s="21">
        <v>9.0799999999999992E-2</v>
      </c>
      <c r="O249" s="21">
        <v>0</v>
      </c>
      <c r="Q249">
        <f t="shared" si="8"/>
        <v>3.8318399999999997</v>
      </c>
      <c r="R249">
        <f t="shared" si="9"/>
        <v>6.1823399999999999</v>
      </c>
    </row>
    <row r="250" spans="1:18" ht="30" outlineLevel="2" x14ac:dyDescent="0.25">
      <c r="A250" s="20" t="s">
        <v>33</v>
      </c>
      <c r="B250" s="3" t="s">
        <v>34</v>
      </c>
      <c r="C250">
        <v>17</v>
      </c>
      <c r="D250" s="20" t="s">
        <v>93</v>
      </c>
      <c r="E250" s="20" t="s">
        <v>105</v>
      </c>
      <c r="F250" s="20" t="s">
        <v>95</v>
      </c>
      <c r="G250" s="20" t="s">
        <v>106</v>
      </c>
      <c r="H250" s="20" t="s">
        <v>107</v>
      </c>
      <c r="I250" s="21">
        <v>4.3699999999999996E-2</v>
      </c>
      <c r="J250" s="21">
        <v>0.88885999999999998</v>
      </c>
      <c r="K250" s="21">
        <v>1.4448099999999999</v>
      </c>
      <c r="L250" s="21">
        <v>2.8989999999999998E-2</v>
      </c>
      <c r="M250" s="21">
        <v>0.12705</v>
      </c>
      <c r="N250" s="21">
        <v>0.12705</v>
      </c>
      <c r="O250" s="21">
        <v>0</v>
      </c>
      <c r="Q250">
        <f t="shared" si="8"/>
        <v>15.110619999999999</v>
      </c>
      <c r="R250">
        <f t="shared" si="9"/>
        <v>24.561769999999999</v>
      </c>
    </row>
    <row r="251" spans="1:18" ht="30" outlineLevel="2" x14ac:dyDescent="0.25">
      <c r="A251" s="20" t="s">
        <v>35</v>
      </c>
      <c r="B251" s="3" t="s">
        <v>28</v>
      </c>
      <c r="C251">
        <v>4</v>
      </c>
      <c r="D251" s="20" t="s">
        <v>93</v>
      </c>
      <c r="E251" s="20" t="s">
        <v>105</v>
      </c>
      <c r="F251" s="20" t="s">
        <v>95</v>
      </c>
      <c r="G251" s="20" t="s">
        <v>106</v>
      </c>
      <c r="H251" s="20" t="s">
        <v>107</v>
      </c>
      <c r="I251" s="21">
        <v>2.6919999999999999E-2</v>
      </c>
      <c r="J251" s="21">
        <v>0.53306999999999993</v>
      </c>
      <c r="K251" s="21">
        <v>0.86106999999999989</v>
      </c>
      <c r="L251" s="21">
        <v>2.0169999999999997E-2</v>
      </c>
      <c r="M251" s="21">
        <v>7.5859999999999997E-2</v>
      </c>
      <c r="N251" s="21">
        <v>7.5859999999999997E-2</v>
      </c>
      <c r="O251" s="21">
        <v>0</v>
      </c>
      <c r="Q251">
        <f t="shared" si="8"/>
        <v>2.1322799999999997</v>
      </c>
      <c r="R251">
        <f t="shared" si="9"/>
        <v>3.4442799999999996</v>
      </c>
    </row>
    <row r="252" spans="1:18" ht="30" outlineLevel="2" x14ac:dyDescent="0.25">
      <c r="A252" s="20" t="s">
        <v>36</v>
      </c>
      <c r="B252" s="3" t="s">
        <v>26</v>
      </c>
      <c r="C252">
        <v>4</v>
      </c>
      <c r="D252" s="20" t="s">
        <v>93</v>
      </c>
      <c r="E252" s="20" t="s">
        <v>105</v>
      </c>
      <c r="F252" s="20" t="s">
        <v>95</v>
      </c>
      <c r="G252" s="20" t="s">
        <v>106</v>
      </c>
      <c r="H252" s="20" t="s">
        <v>107</v>
      </c>
      <c r="I252" s="21">
        <v>2.4919999999999998E-2</v>
      </c>
      <c r="J252" s="21">
        <v>0.48854999999999998</v>
      </c>
      <c r="K252" s="21">
        <v>0.78722999999999999</v>
      </c>
      <c r="L252" s="21">
        <v>1.9109999999999999E-2</v>
      </c>
      <c r="M252" s="21">
        <v>6.9419999999999996E-2</v>
      </c>
      <c r="N252" s="21">
        <v>6.9419999999999996E-2</v>
      </c>
      <c r="O252" s="21">
        <v>0</v>
      </c>
      <c r="Q252">
        <f t="shared" si="8"/>
        <v>1.9541999999999999</v>
      </c>
      <c r="R252">
        <f t="shared" si="9"/>
        <v>3.1489199999999999</v>
      </c>
    </row>
    <row r="253" spans="1:18" ht="30" outlineLevel="2" x14ac:dyDescent="0.25">
      <c r="A253" s="20" t="s">
        <v>37</v>
      </c>
      <c r="B253" s="3" t="s">
        <v>38</v>
      </c>
      <c r="C253">
        <v>4</v>
      </c>
      <c r="D253" s="20" t="s">
        <v>93</v>
      </c>
      <c r="E253" s="20" t="s">
        <v>105</v>
      </c>
      <c r="F253" s="20" t="s">
        <v>95</v>
      </c>
      <c r="G253" s="20" t="s">
        <v>106</v>
      </c>
      <c r="H253" s="20" t="s">
        <v>107</v>
      </c>
      <c r="I253" s="21">
        <v>3.3549999999999996E-2</v>
      </c>
      <c r="J253" s="21">
        <v>0.67976999999999999</v>
      </c>
      <c r="K253" s="21">
        <v>1.1039399999999999</v>
      </c>
      <c r="L253" s="21">
        <v>2.3689999999999999E-2</v>
      </c>
      <c r="M253" s="21">
        <v>9.7109999999999988E-2</v>
      </c>
      <c r="N253" s="21">
        <v>9.7109999999999988E-2</v>
      </c>
      <c r="O253" s="21">
        <v>0</v>
      </c>
      <c r="Q253">
        <f t="shared" si="8"/>
        <v>2.7190799999999999</v>
      </c>
      <c r="R253">
        <f t="shared" si="9"/>
        <v>4.4157599999999997</v>
      </c>
    </row>
    <row r="254" spans="1:18" ht="30" outlineLevel="2" x14ac:dyDescent="0.25">
      <c r="A254" s="20" t="s">
        <v>39</v>
      </c>
      <c r="B254" s="3" t="s">
        <v>34</v>
      </c>
      <c r="C254">
        <v>16</v>
      </c>
      <c r="D254" s="20" t="s">
        <v>93</v>
      </c>
      <c r="E254" s="20" t="s">
        <v>105</v>
      </c>
      <c r="F254" s="20" t="s">
        <v>95</v>
      </c>
      <c r="G254" s="20" t="s">
        <v>106</v>
      </c>
      <c r="H254" s="20" t="s">
        <v>107</v>
      </c>
      <c r="I254" s="21">
        <v>3.5729999999999998E-2</v>
      </c>
      <c r="J254" s="21">
        <v>0.72655999999999998</v>
      </c>
      <c r="K254" s="21">
        <v>1.18085</v>
      </c>
      <c r="L254" s="21">
        <v>2.4849999999999997E-2</v>
      </c>
      <c r="M254" s="21">
        <v>0.10385</v>
      </c>
      <c r="N254" s="21">
        <v>0.10385</v>
      </c>
      <c r="O254" s="21">
        <v>0</v>
      </c>
      <c r="Q254">
        <f t="shared" si="8"/>
        <v>11.62496</v>
      </c>
      <c r="R254">
        <f t="shared" si="9"/>
        <v>18.893599999999999</v>
      </c>
    </row>
    <row r="255" spans="1:18" ht="30" outlineLevel="2" x14ac:dyDescent="0.25">
      <c r="A255" s="20" t="s">
        <v>40</v>
      </c>
      <c r="B255" s="3" t="s">
        <v>28</v>
      </c>
      <c r="C255">
        <v>4</v>
      </c>
      <c r="D255" s="20" t="s">
        <v>93</v>
      </c>
      <c r="E255" s="20" t="s">
        <v>105</v>
      </c>
      <c r="F255" s="20" t="s">
        <v>95</v>
      </c>
      <c r="G255" s="20" t="s">
        <v>106</v>
      </c>
      <c r="H255" s="20" t="s">
        <v>107</v>
      </c>
      <c r="I255" s="21">
        <v>1.129E-2</v>
      </c>
      <c r="J255" s="21">
        <v>0.20763999999999999</v>
      </c>
      <c r="K255" s="21">
        <v>0.32929999999999998</v>
      </c>
      <c r="L255" s="21">
        <v>1.201E-2</v>
      </c>
      <c r="M255" s="21">
        <v>2.9199999999999997E-2</v>
      </c>
      <c r="N255" s="21">
        <v>2.9199999999999997E-2</v>
      </c>
      <c r="O255" s="21">
        <v>0</v>
      </c>
      <c r="Q255">
        <f t="shared" si="8"/>
        <v>0.83055999999999996</v>
      </c>
      <c r="R255">
        <f t="shared" si="9"/>
        <v>1.3171999999999999</v>
      </c>
    </row>
    <row r="256" spans="1:18" ht="30" outlineLevel="2" x14ac:dyDescent="0.25">
      <c r="A256" s="20" t="s">
        <v>41</v>
      </c>
      <c r="B256" s="3" t="s">
        <v>26</v>
      </c>
      <c r="C256">
        <v>7</v>
      </c>
      <c r="D256" s="20" t="s">
        <v>93</v>
      </c>
      <c r="E256" s="20" t="s">
        <v>105</v>
      </c>
      <c r="F256" s="20" t="s">
        <v>95</v>
      </c>
      <c r="G256" s="20" t="s">
        <v>106</v>
      </c>
      <c r="H256" s="20" t="s">
        <v>107</v>
      </c>
      <c r="I256" s="21">
        <v>1.052E-2</v>
      </c>
      <c r="J256" s="21">
        <v>0.19060999999999997</v>
      </c>
      <c r="K256" s="21">
        <v>0.30105999999999999</v>
      </c>
      <c r="L256" s="21">
        <v>1.159E-2</v>
      </c>
      <c r="M256" s="21">
        <v>2.6729999999999997E-2</v>
      </c>
      <c r="N256" s="21">
        <v>2.6729999999999997E-2</v>
      </c>
      <c r="O256" s="21">
        <v>0</v>
      </c>
      <c r="Q256">
        <f t="shared" si="8"/>
        <v>1.3342699999999998</v>
      </c>
      <c r="R256">
        <f t="shared" si="9"/>
        <v>2.1074199999999998</v>
      </c>
    </row>
    <row r="257" spans="1:18" ht="30" outlineLevel="2" x14ac:dyDescent="0.25">
      <c r="A257" s="20" t="s">
        <v>42</v>
      </c>
      <c r="B257" s="3" t="s">
        <v>38</v>
      </c>
      <c r="C257">
        <v>4</v>
      </c>
      <c r="D257" s="20" t="s">
        <v>93</v>
      </c>
      <c r="E257" s="20" t="s">
        <v>105</v>
      </c>
      <c r="F257" s="20" t="s">
        <v>95</v>
      </c>
      <c r="G257" s="20" t="s">
        <v>106</v>
      </c>
      <c r="H257" s="20" t="s">
        <v>107</v>
      </c>
      <c r="I257" s="21">
        <v>1.3869999999999999E-2</v>
      </c>
      <c r="J257" s="21">
        <v>0.26389999999999997</v>
      </c>
      <c r="K257" s="21">
        <v>0.42213999999999996</v>
      </c>
      <c r="L257" s="21">
        <v>1.337E-2</v>
      </c>
      <c r="M257" s="21">
        <v>3.7309999999999996E-2</v>
      </c>
      <c r="N257" s="21">
        <v>3.7309999999999996E-2</v>
      </c>
      <c r="O257" s="21">
        <v>0</v>
      </c>
      <c r="Q257">
        <f t="shared" si="8"/>
        <v>1.0555999999999999</v>
      </c>
      <c r="R257">
        <f t="shared" si="9"/>
        <v>1.6885599999999998</v>
      </c>
    </row>
    <row r="258" spans="1:18" ht="30" outlineLevel="2" x14ac:dyDescent="0.25">
      <c r="A258" s="20" t="s">
        <v>43</v>
      </c>
      <c r="B258" s="3" t="s">
        <v>34</v>
      </c>
      <c r="C258">
        <v>16</v>
      </c>
      <c r="D258" s="20" t="s">
        <v>93</v>
      </c>
      <c r="E258" s="20" t="s">
        <v>105</v>
      </c>
      <c r="F258" s="20" t="s">
        <v>95</v>
      </c>
      <c r="G258" s="20" t="s">
        <v>106</v>
      </c>
      <c r="H258" s="20" t="s">
        <v>107</v>
      </c>
      <c r="I258" s="21">
        <v>1.474E-2</v>
      </c>
      <c r="J258" s="21">
        <v>0.28191999999999995</v>
      </c>
      <c r="K258" s="21">
        <v>0.45157999999999998</v>
      </c>
      <c r="L258" s="21">
        <v>1.3819999999999999E-2</v>
      </c>
      <c r="M258" s="21">
        <v>3.9899999999999998E-2</v>
      </c>
      <c r="N258" s="21">
        <v>3.9899999999999998E-2</v>
      </c>
      <c r="O258" s="21">
        <v>0</v>
      </c>
      <c r="Q258">
        <f t="shared" si="8"/>
        <v>4.5107199999999992</v>
      </c>
      <c r="R258">
        <f t="shared" si="9"/>
        <v>7.2252799999999997</v>
      </c>
    </row>
    <row r="259" spans="1:18" ht="30" outlineLevel="2" x14ac:dyDescent="0.25">
      <c r="A259" s="20" t="s">
        <v>44</v>
      </c>
      <c r="B259" s="3" t="s">
        <v>34</v>
      </c>
      <c r="C259">
        <v>17</v>
      </c>
      <c r="D259" s="20" t="s">
        <v>93</v>
      </c>
      <c r="E259" s="20" t="s">
        <v>105</v>
      </c>
      <c r="F259" s="20" t="s">
        <v>95</v>
      </c>
      <c r="G259" s="20" t="s">
        <v>106</v>
      </c>
      <c r="H259" s="20" t="s">
        <v>107</v>
      </c>
      <c r="I259" s="21">
        <v>2.8219999999999999E-2</v>
      </c>
      <c r="J259" s="21">
        <v>0.54072999999999993</v>
      </c>
      <c r="K259" s="21">
        <v>0.86653999999999998</v>
      </c>
      <c r="L259" s="21">
        <v>2.0709999999999999E-2</v>
      </c>
      <c r="M259" s="21">
        <v>7.6539999999999997E-2</v>
      </c>
      <c r="N259" s="21">
        <v>7.6539999999999997E-2</v>
      </c>
      <c r="O259" s="21">
        <v>0</v>
      </c>
      <c r="Q259">
        <f t="shared" si="8"/>
        <v>9.1924099999999989</v>
      </c>
      <c r="R259">
        <f t="shared" si="9"/>
        <v>14.73118</v>
      </c>
    </row>
    <row r="260" spans="1:18" ht="30" outlineLevel="2" x14ac:dyDescent="0.25">
      <c r="A260" s="20" t="s">
        <v>45</v>
      </c>
      <c r="B260" s="3" t="s">
        <v>28</v>
      </c>
      <c r="C260">
        <v>4</v>
      </c>
      <c r="D260" s="20" t="s">
        <v>93</v>
      </c>
      <c r="E260" s="20" t="s">
        <v>105</v>
      </c>
      <c r="F260" s="20" t="s">
        <v>95</v>
      </c>
      <c r="G260" s="20" t="s">
        <v>106</v>
      </c>
      <c r="H260" s="20" t="s">
        <v>107</v>
      </c>
      <c r="I260" s="21">
        <v>2.232E-2</v>
      </c>
      <c r="J260" s="21">
        <v>0.41440999999999995</v>
      </c>
      <c r="K260" s="21">
        <v>0.65878999999999999</v>
      </c>
      <c r="L260" s="21">
        <v>1.7599999999999998E-2</v>
      </c>
      <c r="M260" s="21">
        <v>5.8339999999999996E-2</v>
      </c>
      <c r="N260" s="21">
        <v>5.8339999999999996E-2</v>
      </c>
      <c r="O260" s="21">
        <v>0</v>
      </c>
      <c r="Q260">
        <f t="shared" si="8"/>
        <v>1.6576399999999998</v>
      </c>
      <c r="R260">
        <f t="shared" si="9"/>
        <v>2.6351599999999999</v>
      </c>
    </row>
    <row r="261" spans="1:18" ht="30" outlineLevel="2" x14ac:dyDescent="0.25">
      <c r="A261" s="20" t="s">
        <v>46</v>
      </c>
      <c r="B261" s="3" t="s">
        <v>26</v>
      </c>
      <c r="C261">
        <v>4</v>
      </c>
      <c r="D261" s="20" t="s">
        <v>93</v>
      </c>
      <c r="E261" s="20" t="s">
        <v>105</v>
      </c>
      <c r="F261" s="20" t="s">
        <v>95</v>
      </c>
      <c r="G261" s="20" t="s">
        <v>106</v>
      </c>
      <c r="H261" s="20" t="s">
        <v>107</v>
      </c>
      <c r="I261" s="21">
        <v>2.376E-2</v>
      </c>
      <c r="J261" s="21">
        <v>0.44732</v>
      </c>
      <c r="K261" s="21">
        <v>0.71369999999999989</v>
      </c>
      <c r="L261" s="21">
        <v>1.8379999999999997E-2</v>
      </c>
      <c r="M261" s="21">
        <v>6.3129999999999992E-2</v>
      </c>
      <c r="N261" s="21">
        <v>6.3129999999999992E-2</v>
      </c>
      <c r="O261" s="21">
        <v>0</v>
      </c>
      <c r="Q261">
        <f t="shared" si="8"/>
        <v>1.78928</v>
      </c>
      <c r="R261">
        <f t="shared" si="9"/>
        <v>2.8547999999999996</v>
      </c>
    </row>
    <row r="262" spans="1:18" ht="30" outlineLevel="2" x14ac:dyDescent="0.25">
      <c r="A262" s="20" t="s">
        <v>47</v>
      </c>
      <c r="B262" s="3" t="s">
        <v>38</v>
      </c>
      <c r="C262">
        <v>5</v>
      </c>
      <c r="D262" s="20" t="s">
        <v>93</v>
      </c>
      <c r="E262" s="20" t="s">
        <v>105</v>
      </c>
      <c r="F262" s="20" t="s">
        <v>95</v>
      </c>
      <c r="G262" s="20" t="s">
        <v>106</v>
      </c>
      <c r="H262" s="20" t="s">
        <v>107</v>
      </c>
      <c r="I262" s="21">
        <v>2.7369999999999998E-2</v>
      </c>
      <c r="J262" s="21">
        <v>0.52432999999999996</v>
      </c>
      <c r="K262" s="21">
        <v>0.84023999999999999</v>
      </c>
      <c r="L262" s="21">
        <v>2.027E-2</v>
      </c>
      <c r="M262" s="21">
        <v>7.422999999999999E-2</v>
      </c>
      <c r="N262" s="21">
        <v>7.422999999999999E-2</v>
      </c>
      <c r="O262" s="21">
        <v>0</v>
      </c>
      <c r="Q262">
        <f t="shared" si="8"/>
        <v>2.6216499999999998</v>
      </c>
      <c r="R262">
        <f t="shared" si="9"/>
        <v>4.2012</v>
      </c>
    </row>
    <row r="263" spans="1:18" ht="30" outlineLevel="2" x14ac:dyDescent="0.25">
      <c r="A263" s="20" t="s">
        <v>48</v>
      </c>
      <c r="B263" s="3" t="s">
        <v>28</v>
      </c>
      <c r="C263">
        <v>4</v>
      </c>
      <c r="D263" s="20" t="s">
        <v>93</v>
      </c>
      <c r="E263" s="20" t="s">
        <v>105</v>
      </c>
      <c r="F263" s="20" t="s">
        <v>95</v>
      </c>
      <c r="G263" s="20" t="s">
        <v>106</v>
      </c>
      <c r="H263" s="20" t="s">
        <v>107</v>
      </c>
      <c r="I263" s="21">
        <v>2.5419999999999998E-2</v>
      </c>
      <c r="J263" s="21">
        <v>0.50549999999999995</v>
      </c>
      <c r="K263" s="21">
        <v>0.81732999999999989</v>
      </c>
      <c r="L263" s="21">
        <v>1.942E-2</v>
      </c>
      <c r="M263" s="21">
        <v>7.1999999999999995E-2</v>
      </c>
      <c r="N263" s="21">
        <v>7.1999999999999995E-2</v>
      </c>
      <c r="O263" s="21">
        <v>0</v>
      </c>
      <c r="Q263">
        <f t="shared" si="8"/>
        <v>2.0219999999999998</v>
      </c>
      <c r="R263">
        <f t="shared" si="9"/>
        <v>3.2693199999999996</v>
      </c>
    </row>
    <row r="264" spans="1:18" ht="30" outlineLevel="2" x14ac:dyDescent="0.25">
      <c r="A264" s="20" t="s">
        <v>49</v>
      </c>
      <c r="B264" s="3" t="s">
        <v>26</v>
      </c>
      <c r="C264">
        <v>6</v>
      </c>
      <c r="D264" s="20" t="s">
        <v>93</v>
      </c>
      <c r="E264" s="20" t="s">
        <v>105</v>
      </c>
      <c r="F264" s="20" t="s">
        <v>95</v>
      </c>
      <c r="G264" s="20" t="s">
        <v>106</v>
      </c>
      <c r="H264" s="20" t="s">
        <v>107</v>
      </c>
      <c r="I264" s="21">
        <v>2.7029999999999998E-2</v>
      </c>
      <c r="J264" s="21">
        <v>0.54208999999999996</v>
      </c>
      <c r="K264" s="21">
        <v>0.87825999999999993</v>
      </c>
      <c r="L264" s="21">
        <v>2.0279999999999999E-2</v>
      </c>
      <c r="M264" s="21">
        <v>7.7289999999999998E-2</v>
      </c>
      <c r="N264" s="21">
        <v>7.7289999999999998E-2</v>
      </c>
      <c r="O264" s="21">
        <v>0</v>
      </c>
      <c r="Q264">
        <f t="shared" si="8"/>
        <v>3.2525399999999998</v>
      </c>
      <c r="R264">
        <f t="shared" si="9"/>
        <v>5.2695599999999994</v>
      </c>
    </row>
    <row r="265" spans="1:18" ht="30" outlineLevel="2" x14ac:dyDescent="0.25">
      <c r="A265" s="20" t="s">
        <v>50</v>
      </c>
      <c r="B265" s="3" t="s">
        <v>38</v>
      </c>
      <c r="C265">
        <v>3</v>
      </c>
      <c r="D265" s="20" t="s">
        <v>93</v>
      </c>
      <c r="E265" s="20" t="s">
        <v>105</v>
      </c>
      <c r="F265" s="20" t="s">
        <v>95</v>
      </c>
      <c r="G265" s="20" t="s">
        <v>106</v>
      </c>
      <c r="H265" s="20" t="s">
        <v>107</v>
      </c>
      <c r="I265" s="21">
        <v>3.1359999999999999E-2</v>
      </c>
      <c r="J265" s="21">
        <v>0.63644999999999996</v>
      </c>
      <c r="K265" s="21">
        <v>1.0340199999999999</v>
      </c>
      <c r="L265" s="21">
        <v>2.257E-2</v>
      </c>
      <c r="M265" s="21">
        <v>9.0929999999999997E-2</v>
      </c>
      <c r="N265" s="21">
        <v>9.0929999999999997E-2</v>
      </c>
      <c r="O265" s="21">
        <v>0</v>
      </c>
      <c r="Q265">
        <f t="shared" si="8"/>
        <v>1.9093499999999999</v>
      </c>
      <c r="R265">
        <f t="shared" si="9"/>
        <v>3.1020599999999998</v>
      </c>
    </row>
    <row r="266" spans="1:18" ht="30" outlineLevel="2" x14ac:dyDescent="0.25">
      <c r="A266" s="20" t="s">
        <v>51</v>
      </c>
      <c r="B266" s="3" t="s">
        <v>34</v>
      </c>
      <c r="C266">
        <v>18</v>
      </c>
      <c r="D266" s="20" t="s">
        <v>93</v>
      </c>
      <c r="E266" s="20" t="s">
        <v>105</v>
      </c>
      <c r="F266" s="20" t="s">
        <v>95</v>
      </c>
      <c r="G266" s="20" t="s">
        <v>106</v>
      </c>
      <c r="H266" s="20" t="s">
        <v>107</v>
      </c>
      <c r="I266" s="21">
        <v>3.2349999999999997E-2</v>
      </c>
      <c r="J266" s="21">
        <v>0.65659999999999996</v>
      </c>
      <c r="K266" s="21">
        <v>1.06673</v>
      </c>
      <c r="L266" s="21">
        <v>2.308E-2</v>
      </c>
      <c r="M266" s="21">
        <v>9.3819999999999987E-2</v>
      </c>
      <c r="N266" s="21">
        <v>9.3819999999999987E-2</v>
      </c>
      <c r="O266" s="21">
        <v>0</v>
      </c>
      <c r="Q266">
        <f t="shared" si="8"/>
        <v>11.8188</v>
      </c>
      <c r="R266">
        <f t="shared" si="9"/>
        <v>19.201139999999999</v>
      </c>
    </row>
    <row r="267" spans="1:18" ht="30" outlineLevel="2" x14ac:dyDescent="0.25">
      <c r="A267" s="20" t="s">
        <v>52</v>
      </c>
      <c r="B267" s="3" t="s">
        <v>38</v>
      </c>
      <c r="C267">
        <v>4</v>
      </c>
      <c r="D267" s="20" t="s">
        <v>93</v>
      </c>
      <c r="E267" s="20" t="s">
        <v>105</v>
      </c>
      <c r="F267" s="20" t="s">
        <v>95</v>
      </c>
      <c r="G267" s="20" t="s">
        <v>106</v>
      </c>
      <c r="H267" s="20" t="s">
        <v>107</v>
      </c>
      <c r="I267" s="21">
        <v>4.9849999999999998E-2</v>
      </c>
      <c r="J267" s="21">
        <v>1.0380799999999999</v>
      </c>
      <c r="K267" s="21">
        <v>1.6962699999999999</v>
      </c>
      <c r="L267" s="21">
        <v>3.2349999999999997E-2</v>
      </c>
      <c r="M267" s="21">
        <v>0.14890999999999999</v>
      </c>
      <c r="N267" s="21">
        <v>0.14890999999999999</v>
      </c>
      <c r="O267" s="21">
        <v>0</v>
      </c>
      <c r="Q267">
        <f t="shared" si="8"/>
        <v>4.1523199999999996</v>
      </c>
      <c r="R267">
        <f t="shared" si="9"/>
        <v>6.7850799999999998</v>
      </c>
    </row>
    <row r="268" spans="1:18" ht="30" outlineLevel="2" x14ac:dyDescent="0.25">
      <c r="A268" s="20" t="s">
        <v>53</v>
      </c>
      <c r="B268" s="3" t="s">
        <v>34</v>
      </c>
      <c r="C268">
        <v>16</v>
      </c>
      <c r="D268" s="20" t="s">
        <v>93</v>
      </c>
      <c r="E268" s="20" t="s">
        <v>105</v>
      </c>
      <c r="F268" s="20" t="s">
        <v>95</v>
      </c>
      <c r="G268" s="20" t="s">
        <v>106</v>
      </c>
      <c r="H268" s="20" t="s">
        <v>107</v>
      </c>
      <c r="I268" s="21">
        <v>5.1429999999999997E-2</v>
      </c>
      <c r="J268" s="21">
        <v>1.0709299999999999</v>
      </c>
      <c r="K268" s="21">
        <v>1.7499799999999999</v>
      </c>
      <c r="L268" s="21">
        <v>3.3179999999999994E-2</v>
      </c>
      <c r="M268" s="21">
        <v>0.15362999999999999</v>
      </c>
      <c r="N268" s="21">
        <v>0.15362999999999999</v>
      </c>
      <c r="O268" s="21">
        <v>0</v>
      </c>
      <c r="Q268">
        <f t="shared" si="8"/>
        <v>17.134879999999999</v>
      </c>
      <c r="R268">
        <f t="shared" si="9"/>
        <v>27.999679999999998</v>
      </c>
    </row>
    <row r="269" spans="1:18" ht="30" outlineLevel="2" x14ac:dyDescent="0.25">
      <c r="A269" s="20" t="s">
        <v>54</v>
      </c>
      <c r="B269" s="3" t="s">
        <v>28</v>
      </c>
      <c r="C269">
        <v>5</v>
      </c>
      <c r="D269" s="20" t="s">
        <v>93</v>
      </c>
      <c r="E269" s="20" t="s">
        <v>105</v>
      </c>
      <c r="F269" s="20" t="s">
        <v>95</v>
      </c>
      <c r="G269" s="20" t="s">
        <v>106</v>
      </c>
      <c r="H269" s="20" t="s">
        <v>107</v>
      </c>
      <c r="I269" s="21">
        <v>4.0189999999999997E-2</v>
      </c>
      <c r="J269" s="21">
        <v>0.8234999999999999</v>
      </c>
      <c r="K269" s="21">
        <v>1.3408599999999999</v>
      </c>
      <c r="L269" s="21">
        <v>2.7199999999999998E-2</v>
      </c>
      <c r="M269" s="21">
        <v>0.11783999999999999</v>
      </c>
      <c r="N269" s="21">
        <v>0.11783999999999999</v>
      </c>
      <c r="O269" s="21">
        <v>0</v>
      </c>
      <c r="Q269">
        <f t="shared" si="8"/>
        <v>4.1174999999999997</v>
      </c>
      <c r="R269">
        <f t="shared" si="9"/>
        <v>6.7042999999999999</v>
      </c>
    </row>
    <row r="270" spans="1:18" ht="30" outlineLevel="2" x14ac:dyDescent="0.25">
      <c r="A270" s="20" t="s">
        <v>55</v>
      </c>
      <c r="B270" s="3" t="s">
        <v>26</v>
      </c>
      <c r="C270">
        <v>5</v>
      </c>
      <c r="D270" s="20" t="s">
        <v>93</v>
      </c>
      <c r="E270" s="20" t="s">
        <v>105</v>
      </c>
      <c r="F270" s="20" t="s">
        <v>95</v>
      </c>
      <c r="G270" s="20" t="s">
        <v>106</v>
      </c>
      <c r="H270" s="20" t="s">
        <v>107</v>
      </c>
      <c r="I270" s="21">
        <v>4.2819999999999997E-2</v>
      </c>
      <c r="J270" s="21">
        <v>0.88354999999999995</v>
      </c>
      <c r="K270" s="21">
        <v>1.4408599999999998</v>
      </c>
      <c r="L270" s="21">
        <v>2.862E-2</v>
      </c>
      <c r="M270" s="21">
        <v>0.12656999999999999</v>
      </c>
      <c r="N270" s="21">
        <v>0.12656999999999999</v>
      </c>
      <c r="O270" s="21">
        <v>0</v>
      </c>
      <c r="Q270">
        <f t="shared" si="8"/>
        <v>4.4177499999999998</v>
      </c>
      <c r="R270">
        <f t="shared" si="9"/>
        <v>7.204299999999999</v>
      </c>
    </row>
    <row r="271" spans="1:18" ht="30" outlineLevel="2" x14ac:dyDescent="0.25">
      <c r="A271" s="20" t="s">
        <v>56</v>
      </c>
      <c r="B271" s="3" t="s">
        <v>34</v>
      </c>
      <c r="C271">
        <v>16</v>
      </c>
      <c r="D271" s="20" t="s">
        <v>93</v>
      </c>
      <c r="E271" s="20" t="s">
        <v>105</v>
      </c>
      <c r="F271" s="20" t="s">
        <v>95</v>
      </c>
      <c r="G271" s="20" t="s">
        <v>106</v>
      </c>
      <c r="H271" s="20" t="s">
        <v>107</v>
      </c>
      <c r="I271" s="21">
        <v>6.9259999999999988E-2</v>
      </c>
      <c r="J271" s="21">
        <v>1.4561599999999999</v>
      </c>
      <c r="K271" s="21">
        <v>2.3845399999999999</v>
      </c>
      <c r="L271" s="21">
        <v>4.2599999999999999E-2</v>
      </c>
      <c r="M271" s="21">
        <v>0.2092</v>
      </c>
      <c r="N271" s="21">
        <v>0.2092</v>
      </c>
      <c r="O271" s="21">
        <v>0</v>
      </c>
      <c r="Q271">
        <f t="shared" si="8"/>
        <v>23.298559999999998</v>
      </c>
      <c r="R271">
        <f t="shared" si="9"/>
        <v>38.152639999999998</v>
      </c>
    </row>
    <row r="272" spans="1:18" ht="30" outlineLevel="2" x14ac:dyDescent="0.25">
      <c r="A272" s="20" t="s">
        <v>57</v>
      </c>
      <c r="B272" s="3" t="s">
        <v>28</v>
      </c>
      <c r="C272">
        <v>4</v>
      </c>
      <c r="D272" s="20" t="s">
        <v>93</v>
      </c>
      <c r="E272" s="20" t="s">
        <v>105</v>
      </c>
      <c r="F272" s="20" t="s">
        <v>95</v>
      </c>
      <c r="G272" s="20" t="s">
        <v>106</v>
      </c>
      <c r="H272" s="20" t="s">
        <v>107</v>
      </c>
      <c r="I272" s="21">
        <v>6.2719999999999998E-2</v>
      </c>
      <c r="J272" s="21">
        <v>1.3160599999999998</v>
      </c>
      <c r="K272" s="21">
        <v>2.1543099999999997</v>
      </c>
      <c r="L272" s="21">
        <v>3.9149999999999997E-2</v>
      </c>
      <c r="M272" s="21">
        <v>0.18901999999999999</v>
      </c>
      <c r="N272" s="21">
        <v>0.18901999999999999</v>
      </c>
      <c r="O272" s="21">
        <v>0</v>
      </c>
      <c r="Q272">
        <f t="shared" si="8"/>
        <v>5.2642399999999991</v>
      </c>
      <c r="R272">
        <f t="shared" si="9"/>
        <v>8.6172399999999989</v>
      </c>
    </row>
    <row r="273" spans="1:18" ht="30" outlineLevel="2" x14ac:dyDescent="0.25">
      <c r="A273" s="20" t="s">
        <v>58</v>
      </c>
      <c r="B273" s="3" t="s">
        <v>26</v>
      </c>
      <c r="C273">
        <v>6</v>
      </c>
      <c r="D273" s="20" t="s">
        <v>93</v>
      </c>
      <c r="E273" s="20" t="s">
        <v>105</v>
      </c>
      <c r="F273" s="20" t="s">
        <v>95</v>
      </c>
      <c r="G273" s="20" t="s">
        <v>106</v>
      </c>
      <c r="H273" s="20" t="s">
        <v>107</v>
      </c>
      <c r="I273" s="21">
        <v>6.0569999999999999E-2</v>
      </c>
      <c r="J273" s="21">
        <v>1.2678499999999999</v>
      </c>
      <c r="K273" s="21">
        <v>2.0743099999999997</v>
      </c>
      <c r="L273" s="21">
        <v>3.7999999999999999E-2</v>
      </c>
      <c r="M273" s="21">
        <v>0.18203999999999998</v>
      </c>
      <c r="N273" s="21">
        <v>0.18203999999999998</v>
      </c>
      <c r="O273" s="21">
        <v>0</v>
      </c>
      <c r="Q273">
        <f t="shared" si="8"/>
        <v>7.6070999999999991</v>
      </c>
      <c r="R273">
        <f t="shared" si="9"/>
        <v>12.445859999999998</v>
      </c>
    </row>
    <row r="274" spans="1:18" ht="30" outlineLevel="2" x14ac:dyDescent="0.25">
      <c r="A274" s="20" t="s">
        <v>59</v>
      </c>
      <c r="B274" s="3" t="s">
        <v>38</v>
      </c>
      <c r="C274">
        <v>5</v>
      </c>
      <c r="D274" s="20" t="s">
        <v>93</v>
      </c>
      <c r="E274" s="20" t="s">
        <v>105</v>
      </c>
      <c r="F274" s="20" t="s">
        <v>95</v>
      </c>
      <c r="G274" s="20" t="s">
        <v>106</v>
      </c>
      <c r="H274" s="20" t="s">
        <v>107</v>
      </c>
      <c r="I274" s="21">
        <v>6.7719999999999989E-2</v>
      </c>
      <c r="J274" s="21">
        <v>1.4243899999999998</v>
      </c>
      <c r="K274" s="21">
        <v>2.33283</v>
      </c>
      <c r="L274" s="21">
        <v>4.1789999999999994E-2</v>
      </c>
      <c r="M274" s="21">
        <v>0.20467999999999997</v>
      </c>
      <c r="N274" s="21">
        <v>0.20467999999999997</v>
      </c>
      <c r="O274" s="21">
        <v>0</v>
      </c>
      <c r="Q274">
        <f t="shared" si="8"/>
        <v>7.1219499999999991</v>
      </c>
      <c r="R274">
        <f t="shared" si="9"/>
        <v>11.664149999999999</v>
      </c>
    </row>
    <row r="275" spans="1:18" ht="30" outlineLevel="2" x14ac:dyDescent="0.25">
      <c r="A275" s="20" t="s">
        <v>60</v>
      </c>
      <c r="B275" s="3" t="s">
        <v>28</v>
      </c>
      <c r="C275">
        <v>5</v>
      </c>
      <c r="D275" s="20" t="s">
        <v>93</v>
      </c>
      <c r="E275" s="20" t="s">
        <v>105</v>
      </c>
      <c r="F275" s="20" t="s">
        <v>95</v>
      </c>
      <c r="G275" s="20" t="s">
        <v>106</v>
      </c>
      <c r="H275" s="20" t="s">
        <v>107</v>
      </c>
      <c r="I275" s="21">
        <v>7.4069999999999997E-2</v>
      </c>
      <c r="J275" s="21">
        <v>1.5622099999999999</v>
      </c>
      <c r="K275" s="21">
        <v>2.5599399999999997</v>
      </c>
      <c r="L275" s="21">
        <v>4.5149999999999996E-2</v>
      </c>
      <c r="M275" s="21">
        <v>0.22453999999999999</v>
      </c>
      <c r="N275" s="21">
        <v>0.22453999999999999</v>
      </c>
      <c r="O275" s="21">
        <v>0</v>
      </c>
      <c r="Q275">
        <f t="shared" si="8"/>
        <v>7.8110499999999998</v>
      </c>
      <c r="R275">
        <f t="shared" si="9"/>
        <v>12.799699999999998</v>
      </c>
    </row>
    <row r="276" spans="1:18" ht="30" outlineLevel="2" x14ac:dyDescent="0.25">
      <c r="A276" s="20" t="s">
        <v>61</v>
      </c>
      <c r="B276" s="3" t="s">
        <v>26</v>
      </c>
      <c r="C276">
        <v>4</v>
      </c>
      <c r="D276" s="20" t="s">
        <v>93</v>
      </c>
      <c r="E276" s="20" t="s">
        <v>105</v>
      </c>
      <c r="F276" s="20" t="s">
        <v>95</v>
      </c>
      <c r="G276" s="20" t="s">
        <v>106</v>
      </c>
      <c r="H276" s="20" t="s">
        <v>107</v>
      </c>
      <c r="I276" s="21">
        <v>7.150999999999999E-2</v>
      </c>
      <c r="J276" s="21">
        <v>1.50488</v>
      </c>
      <c r="K276" s="21">
        <v>2.4648399999999997</v>
      </c>
      <c r="L276" s="21">
        <v>4.3789999999999996E-2</v>
      </c>
      <c r="M276" s="21">
        <v>0.21623999999999999</v>
      </c>
      <c r="N276" s="21">
        <v>0.21623999999999999</v>
      </c>
      <c r="O276" s="21">
        <v>0</v>
      </c>
      <c r="Q276">
        <f t="shared" si="8"/>
        <v>6.01952</v>
      </c>
      <c r="R276">
        <f t="shared" si="9"/>
        <v>9.8593599999999988</v>
      </c>
    </row>
    <row r="277" spans="1:18" ht="30" outlineLevel="2" x14ac:dyDescent="0.25">
      <c r="A277" s="20" t="s">
        <v>62</v>
      </c>
      <c r="B277" s="3" t="s">
        <v>38</v>
      </c>
      <c r="C277">
        <v>4</v>
      </c>
      <c r="D277" s="20" t="s">
        <v>93</v>
      </c>
      <c r="E277" s="20" t="s">
        <v>105</v>
      </c>
      <c r="F277" s="20" t="s">
        <v>95</v>
      </c>
      <c r="G277" s="20" t="s">
        <v>106</v>
      </c>
      <c r="H277" s="20" t="s">
        <v>107</v>
      </c>
      <c r="I277" s="21">
        <v>7.9979999999999996E-2</v>
      </c>
      <c r="J277" s="21">
        <v>1.69075</v>
      </c>
      <c r="K277" s="21">
        <v>2.77216</v>
      </c>
      <c r="L277" s="21">
        <v>4.8279999999999997E-2</v>
      </c>
      <c r="M277" s="21">
        <v>0.24312999999999999</v>
      </c>
      <c r="N277" s="21">
        <v>0.24312999999999999</v>
      </c>
      <c r="O277" s="21">
        <v>0</v>
      </c>
      <c r="Q277">
        <f t="shared" si="8"/>
        <v>6.7629999999999999</v>
      </c>
      <c r="R277">
        <f t="shared" si="9"/>
        <v>11.08864</v>
      </c>
    </row>
    <row r="278" spans="1:18" ht="30" outlineLevel="2" x14ac:dyDescent="0.25">
      <c r="A278" s="20" t="s">
        <v>63</v>
      </c>
      <c r="B278" s="3" t="s">
        <v>34</v>
      </c>
      <c r="C278">
        <v>18</v>
      </c>
      <c r="D278" s="20" t="s">
        <v>93</v>
      </c>
      <c r="E278" s="20" t="s">
        <v>105</v>
      </c>
      <c r="F278" s="20" t="s">
        <v>95</v>
      </c>
      <c r="G278" s="20" t="s">
        <v>106</v>
      </c>
      <c r="H278" s="20" t="s">
        <v>107</v>
      </c>
      <c r="I278" s="21">
        <v>7.8809999999999991E-2</v>
      </c>
      <c r="J278" s="21">
        <v>1.6608099999999999</v>
      </c>
      <c r="K278" s="21">
        <v>2.7210699999999997</v>
      </c>
      <c r="L278" s="21">
        <v>4.7629999999999999E-2</v>
      </c>
      <c r="M278" s="21">
        <v>0.2387</v>
      </c>
      <c r="N278" s="21">
        <v>0.2387</v>
      </c>
      <c r="O278" s="21">
        <v>0</v>
      </c>
      <c r="Q278">
        <f t="shared" si="8"/>
        <v>29.894579999999998</v>
      </c>
      <c r="R278">
        <f t="shared" si="9"/>
        <v>48.979259999999996</v>
      </c>
    </row>
    <row r="279" spans="1:18" ht="30" outlineLevel="2" x14ac:dyDescent="0.25">
      <c r="A279" s="20" t="s">
        <v>64</v>
      </c>
      <c r="B279" s="3" t="s">
        <v>28</v>
      </c>
      <c r="C279">
        <v>4</v>
      </c>
      <c r="D279" s="20" t="s">
        <v>93</v>
      </c>
      <c r="E279" s="20" t="s">
        <v>105</v>
      </c>
      <c r="F279" s="20" t="s">
        <v>95</v>
      </c>
      <c r="G279" s="20" t="s">
        <v>106</v>
      </c>
      <c r="H279" s="20" t="s">
        <v>107</v>
      </c>
      <c r="I279" s="21">
        <v>4.4929999999999998E-2</v>
      </c>
      <c r="J279" s="21">
        <v>0.91261999999999999</v>
      </c>
      <c r="K279" s="21">
        <v>1.4829199999999998</v>
      </c>
      <c r="L279" s="21">
        <v>2.9619999999999997E-2</v>
      </c>
      <c r="M279" s="21">
        <v>0.13041999999999998</v>
      </c>
      <c r="N279" s="21">
        <v>0.13041999999999998</v>
      </c>
      <c r="O279" s="21">
        <v>0</v>
      </c>
      <c r="Q279">
        <f t="shared" si="8"/>
        <v>3.6504799999999999</v>
      </c>
      <c r="R279">
        <f t="shared" si="9"/>
        <v>5.9316799999999992</v>
      </c>
    </row>
    <row r="280" spans="1:18" ht="30" outlineLevel="2" x14ac:dyDescent="0.25">
      <c r="A280" s="20" t="s">
        <v>65</v>
      </c>
      <c r="B280" s="3" t="s">
        <v>26</v>
      </c>
      <c r="C280">
        <v>7</v>
      </c>
      <c r="D280" s="20" t="s">
        <v>93</v>
      </c>
      <c r="E280" s="20" t="s">
        <v>105</v>
      </c>
      <c r="F280" s="20" t="s">
        <v>95</v>
      </c>
      <c r="G280" s="20" t="s">
        <v>106</v>
      </c>
      <c r="H280" s="20" t="s">
        <v>107</v>
      </c>
      <c r="I280" s="21">
        <v>4.3429999999999996E-2</v>
      </c>
      <c r="J280" s="21">
        <v>0.87938999999999989</v>
      </c>
      <c r="K280" s="21">
        <v>1.4278199999999999</v>
      </c>
      <c r="L280" s="21">
        <v>2.8819999999999998E-2</v>
      </c>
      <c r="M280" s="21">
        <v>0.12561</v>
      </c>
      <c r="N280" s="21">
        <v>0.12561</v>
      </c>
      <c r="O280" s="21">
        <v>0</v>
      </c>
      <c r="Q280">
        <f t="shared" si="8"/>
        <v>6.1557299999999993</v>
      </c>
      <c r="R280">
        <f t="shared" si="9"/>
        <v>9.9947399999999984</v>
      </c>
    </row>
    <row r="281" spans="1:18" ht="30" outlineLevel="2" x14ac:dyDescent="0.25">
      <c r="A281" s="20" t="s">
        <v>66</v>
      </c>
      <c r="B281" s="3" t="s">
        <v>38</v>
      </c>
      <c r="C281">
        <v>4</v>
      </c>
      <c r="D281" s="20" t="s">
        <v>93</v>
      </c>
      <c r="E281" s="20" t="s">
        <v>105</v>
      </c>
      <c r="F281" s="20" t="s">
        <v>95</v>
      </c>
      <c r="G281" s="20" t="s">
        <v>106</v>
      </c>
      <c r="H281" s="20" t="s">
        <v>107</v>
      </c>
      <c r="I281" s="21">
        <v>4.8449999999999993E-2</v>
      </c>
      <c r="J281" s="21">
        <v>0.98745999999999989</v>
      </c>
      <c r="K281" s="21">
        <v>1.6058299999999999</v>
      </c>
      <c r="L281" s="21">
        <v>3.1459999999999995E-2</v>
      </c>
      <c r="M281" s="21">
        <v>0.14119999999999999</v>
      </c>
      <c r="N281" s="21">
        <v>0.14119999999999999</v>
      </c>
      <c r="O281" s="21">
        <v>0</v>
      </c>
      <c r="Q281">
        <f t="shared" si="8"/>
        <v>3.9498399999999996</v>
      </c>
      <c r="R281">
        <f t="shared" si="9"/>
        <v>6.4233199999999995</v>
      </c>
    </row>
    <row r="282" spans="1:18" ht="30" outlineLevel="2" x14ac:dyDescent="0.25">
      <c r="A282" s="20" t="s">
        <v>67</v>
      </c>
      <c r="B282" s="3" t="s">
        <v>34</v>
      </c>
      <c r="C282">
        <v>15</v>
      </c>
      <c r="D282" s="20" t="s">
        <v>93</v>
      </c>
      <c r="E282" s="20" t="s">
        <v>105</v>
      </c>
      <c r="F282" s="20" t="s">
        <v>95</v>
      </c>
      <c r="G282" s="20" t="s">
        <v>106</v>
      </c>
      <c r="H282" s="20" t="s">
        <v>107</v>
      </c>
      <c r="I282" s="21">
        <v>4.7829999999999998E-2</v>
      </c>
      <c r="J282" s="21">
        <v>0.97034999999999993</v>
      </c>
      <c r="K282" s="21">
        <v>1.5762399999999999</v>
      </c>
      <c r="L282" s="21">
        <v>3.1109999999999999E-2</v>
      </c>
      <c r="M282" s="21">
        <v>0.13865999999999998</v>
      </c>
      <c r="N282" s="21">
        <v>0.13865999999999998</v>
      </c>
      <c r="O282" s="21">
        <v>0</v>
      </c>
      <c r="Q282">
        <f t="shared" si="8"/>
        <v>14.555249999999999</v>
      </c>
      <c r="R282">
        <f t="shared" si="9"/>
        <v>23.643599999999999</v>
      </c>
    </row>
    <row r="283" spans="1:18" ht="30" outlineLevel="2" x14ac:dyDescent="0.25">
      <c r="A283" s="20" t="s">
        <v>68</v>
      </c>
      <c r="B283" s="3" t="s">
        <v>28</v>
      </c>
      <c r="C283">
        <v>4</v>
      </c>
      <c r="D283" s="20" t="s">
        <v>93</v>
      </c>
      <c r="E283" s="20" t="s">
        <v>105</v>
      </c>
      <c r="F283" s="20" t="s">
        <v>95</v>
      </c>
      <c r="G283" s="20" t="s">
        <v>106</v>
      </c>
      <c r="H283" s="20" t="s">
        <v>107</v>
      </c>
      <c r="I283" s="21">
        <v>9.5099999999999994E-3</v>
      </c>
      <c r="J283" s="21">
        <v>0.12514999999999998</v>
      </c>
      <c r="K283" s="21">
        <v>0.17802999999999999</v>
      </c>
      <c r="L283" s="21">
        <v>1.0749999999999999E-2</v>
      </c>
      <c r="M283" s="21">
        <v>1.635E-2</v>
      </c>
      <c r="N283" s="21">
        <v>1.635E-2</v>
      </c>
      <c r="O283" s="21">
        <v>0</v>
      </c>
      <c r="Q283">
        <f t="shared" si="8"/>
        <v>0.50059999999999993</v>
      </c>
      <c r="R283">
        <f t="shared" si="9"/>
        <v>0.71211999999999998</v>
      </c>
    </row>
    <row r="284" spans="1:18" ht="30" outlineLevel="2" x14ac:dyDescent="0.25">
      <c r="A284" s="20" t="s">
        <v>69</v>
      </c>
      <c r="B284" s="3" t="s">
        <v>26</v>
      </c>
      <c r="C284">
        <v>4</v>
      </c>
      <c r="D284" s="20" t="s">
        <v>93</v>
      </c>
      <c r="E284" s="20" t="s">
        <v>105</v>
      </c>
      <c r="F284" s="20" t="s">
        <v>95</v>
      </c>
      <c r="G284" s="20" t="s">
        <v>106</v>
      </c>
      <c r="H284" s="20" t="s">
        <v>107</v>
      </c>
      <c r="I284" s="21">
        <v>9.5199999999999989E-3</v>
      </c>
      <c r="J284" s="21">
        <v>0.12611</v>
      </c>
      <c r="K284" s="21">
        <v>0.17975999999999998</v>
      </c>
      <c r="L284" s="21">
        <v>1.0759999999999999E-2</v>
      </c>
      <c r="M284" s="21">
        <v>1.6499999999999997E-2</v>
      </c>
      <c r="N284" s="21">
        <v>1.6499999999999997E-2</v>
      </c>
      <c r="O284" s="21">
        <v>0</v>
      </c>
      <c r="Q284">
        <f t="shared" si="8"/>
        <v>0.50444</v>
      </c>
      <c r="R284">
        <f t="shared" si="9"/>
        <v>0.7190399999999999</v>
      </c>
    </row>
    <row r="285" spans="1:18" ht="30" outlineLevel="2" x14ac:dyDescent="0.25">
      <c r="A285" s="20" t="s">
        <v>70</v>
      </c>
      <c r="B285" s="3" t="s">
        <v>38</v>
      </c>
      <c r="C285">
        <v>4</v>
      </c>
      <c r="D285" s="20" t="s">
        <v>93</v>
      </c>
      <c r="E285" s="20" t="s">
        <v>105</v>
      </c>
      <c r="F285" s="20" t="s">
        <v>95</v>
      </c>
      <c r="G285" s="20" t="s">
        <v>106</v>
      </c>
      <c r="H285" s="20" t="s">
        <v>107</v>
      </c>
      <c r="I285" s="21">
        <v>1.1339999999999999E-2</v>
      </c>
      <c r="J285" s="21">
        <v>0.16257999999999997</v>
      </c>
      <c r="K285" s="21">
        <v>0.23891999999999999</v>
      </c>
      <c r="L285" s="21">
        <v>1.1689999999999999E-2</v>
      </c>
      <c r="M285" s="21">
        <v>2.1709999999999997E-2</v>
      </c>
      <c r="N285" s="21">
        <v>2.1709999999999997E-2</v>
      </c>
      <c r="O285" s="21">
        <v>0</v>
      </c>
      <c r="Q285">
        <f t="shared" si="8"/>
        <v>0.6503199999999999</v>
      </c>
      <c r="R285">
        <f t="shared" si="9"/>
        <v>0.95567999999999997</v>
      </c>
    </row>
    <row r="286" spans="1:18" ht="30" outlineLevel="2" x14ac:dyDescent="0.25">
      <c r="A286" s="20" t="s">
        <v>71</v>
      </c>
      <c r="B286" s="3" t="s">
        <v>34</v>
      </c>
      <c r="C286">
        <v>19</v>
      </c>
      <c r="D286" s="20" t="s">
        <v>93</v>
      </c>
      <c r="E286" s="20" t="s">
        <v>105</v>
      </c>
      <c r="F286" s="20" t="s">
        <v>95</v>
      </c>
      <c r="G286" s="20" t="s">
        <v>106</v>
      </c>
      <c r="H286" s="20" t="s">
        <v>107</v>
      </c>
      <c r="I286" s="21">
        <v>1.2489999999999999E-2</v>
      </c>
      <c r="J286" s="21">
        <v>0.18581999999999999</v>
      </c>
      <c r="K286" s="21">
        <v>0.27656999999999998</v>
      </c>
      <c r="L286" s="21">
        <v>1.2299999999999998E-2</v>
      </c>
      <c r="M286" s="21">
        <v>2.5009999999999998E-2</v>
      </c>
      <c r="N286" s="21">
        <v>2.5009999999999998E-2</v>
      </c>
      <c r="O286" s="21">
        <v>0</v>
      </c>
      <c r="Q286">
        <f t="shared" si="8"/>
        <v>3.5305799999999996</v>
      </c>
      <c r="R286">
        <f t="shared" si="9"/>
        <v>5.2548300000000001</v>
      </c>
    </row>
    <row r="287" spans="1:18" ht="30" outlineLevel="2" x14ac:dyDescent="0.25">
      <c r="A287" s="20" t="s">
        <v>72</v>
      </c>
      <c r="B287" s="3" t="s">
        <v>28</v>
      </c>
      <c r="C287">
        <v>4</v>
      </c>
      <c r="D287" s="20" t="s">
        <v>93</v>
      </c>
      <c r="E287" s="20" t="s">
        <v>105</v>
      </c>
      <c r="F287" s="20" t="s">
        <v>95</v>
      </c>
      <c r="G287" s="20" t="s">
        <v>106</v>
      </c>
      <c r="H287" s="20" t="s">
        <v>107</v>
      </c>
      <c r="I287" s="21">
        <v>9.9799999999999993E-3</v>
      </c>
      <c r="J287" s="21">
        <v>0.14876999999999999</v>
      </c>
      <c r="K287" s="21">
        <v>0.22162999999999999</v>
      </c>
      <c r="L287" s="21">
        <v>1.1089999999999999E-2</v>
      </c>
      <c r="M287" s="21">
        <v>2.0049999999999998E-2</v>
      </c>
      <c r="N287" s="21">
        <v>2.0049999999999998E-2</v>
      </c>
      <c r="O287" s="21">
        <v>0</v>
      </c>
      <c r="Q287">
        <f t="shared" si="8"/>
        <v>0.59507999999999994</v>
      </c>
      <c r="R287">
        <f t="shared" si="9"/>
        <v>0.88651999999999997</v>
      </c>
    </row>
    <row r="288" spans="1:18" ht="30" outlineLevel="2" x14ac:dyDescent="0.25">
      <c r="A288" s="20" t="s">
        <v>73</v>
      </c>
      <c r="B288" s="3" t="s">
        <v>26</v>
      </c>
      <c r="C288">
        <v>7</v>
      </c>
      <c r="D288" s="20" t="s">
        <v>93</v>
      </c>
      <c r="E288" s="20" t="s">
        <v>105</v>
      </c>
      <c r="F288" s="20" t="s">
        <v>95</v>
      </c>
      <c r="G288" s="20" t="s">
        <v>106</v>
      </c>
      <c r="H288" s="20" t="s">
        <v>107</v>
      </c>
      <c r="I288" s="21">
        <v>9.9599999999999984E-3</v>
      </c>
      <c r="J288" s="21">
        <v>0.14875999999999998</v>
      </c>
      <c r="K288" s="21">
        <v>0.22175999999999998</v>
      </c>
      <c r="L288" s="21">
        <v>1.108E-2</v>
      </c>
      <c r="M288" s="21">
        <v>2.0059999999999998E-2</v>
      </c>
      <c r="N288" s="21">
        <v>2.0059999999999998E-2</v>
      </c>
      <c r="O288" s="21">
        <v>0</v>
      </c>
      <c r="Q288">
        <f t="shared" si="8"/>
        <v>1.0413199999999998</v>
      </c>
      <c r="R288">
        <f t="shared" si="9"/>
        <v>1.5523199999999999</v>
      </c>
    </row>
    <row r="289" spans="1:18" ht="30" outlineLevel="2" x14ac:dyDescent="0.25">
      <c r="A289" s="20" t="s">
        <v>74</v>
      </c>
      <c r="B289" s="3" t="s">
        <v>38</v>
      </c>
      <c r="C289">
        <v>4</v>
      </c>
      <c r="D289" s="20" t="s">
        <v>93</v>
      </c>
      <c r="E289" s="20" t="s">
        <v>105</v>
      </c>
      <c r="F289" s="20" t="s">
        <v>95</v>
      </c>
      <c r="G289" s="20" t="s">
        <v>106</v>
      </c>
      <c r="H289" s="20" t="s">
        <v>107</v>
      </c>
      <c r="I289" s="21">
        <v>1.1959999999999998E-2</v>
      </c>
      <c r="J289" s="21">
        <v>0.19033999999999998</v>
      </c>
      <c r="K289" s="21">
        <v>0.28969999999999996</v>
      </c>
      <c r="L289" s="21">
        <v>1.2129999999999998E-2</v>
      </c>
      <c r="M289" s="21">
        <v>2.6029999999999998E-2</v>
      </c>
      <c r="N289" s="21">
        <v>2.6029999999999998E-2</v>
      </c>
      <c r="O289" s="21">
        <v>0</v>
      </c>
      <c r="Q289">
        <f t="shared" si="8"/>
        <v>0.76135999999999993</v>
      </c>
      <c r="R289">
        <f t="shared" si="9"/>
        <v>1.1587999999999998</v>
      </c>
    </row>
    <row r="290" spans="1:18" ht="30" outlineLevel="2" x14ac:dyDescent="0.25">
      <c r="A290" s="20" t="s">
        <v>75</v>
      </c>
      <c r="B290" s="3" t="s">
        <v>34</v>
      </c>
      <c r="C290">
        <v>15</v>
      </c>
      <c r="D290" s="20" t="s">
        <v>93</v>
      </c>
      <c r="E290" s="20" t="s">
        <v>105</v>
      </c>
      <c r="F290" s="20" t="s">
        <v>95</v>
      </c>
      <c r="G290" s="20" t="s">
        <v>106</v>
      </c>
      <c r="H290" s="20" t="s">
        <v>107</v>
      </c>
      <c r="I290" s="21">
        <v>1.3429999999999999E-2</v>
      </c>
      <c r="J290" s="21">
        <v>0.22088999999999998</v>
      </c>
      <c r="K290" s="21">
        <v>0.33961999999999998</v>
      </c>
      <c r="L290" s="21">
        <v>1.2889999999999999E-2</v>
      </c>
      <c r="M290" s="21">
        <v>3.0389999999999997E-2</v>
      </c>
      <c r="N290" s="21">
        <v>3.0389999999999997E-2</v>
      </c>
      <c r="O290" s="21">
        <v>0</v>
      </c>
      <c r="Q290">
        <f t="shared" si="8"/>
        <v>3.3133499999999998</v>
      </c>
      <c r="R290">
        <f t="shared" si="9"/>
        <v>5.0942999999999996</v>
      </c>
    </row>
    <row r="291" spans="1:18" ht="30" outlineLevel="2" x14ac:dyDescent="0.25">
      <c r="A291" s="20" t="s">
        <v>76</v>
      </c>
      <c r="B291" s="3" t="s">
        <v>28</v>
      </c>
      <c r="C291">
        <v>4</v>
      </c>
      <c r="D291" s="20" t="s">
        <v>93</v>
      </c>
      <c r="E291" s="20" t="s">
        <v>105</v>
      </c>
      <c r="F291" s="20" t="s">
        <v>95</v>
      </c>
      <c r="G291" s="20" t="s">
        <v>106</v>
      </c>
      <c r="H291" s="20" t="s">
        <v>107</v>
      </c>
      <c r="I291" s="21">
        <v>3.6409999999999998E-2</v>
      </c>
      <c r="J291" s="21">
        <v>0.75025999999999993</v>
      </c>
      <c r="K291" s="21">
        <v>1.22312</v>
      </c>
      <c r="L291" s="21">
        <v>2.5279999999999997E-2</v>
      </c>
      <c r="M291" s="21">
        <v>0.10744999999999999</v>
      </c>
      <c r="N291" s="21">
        <v>0.10744999999999999</v>
      </c>
      <c r="O291" s="21">
        <v>0</v>
      </c>
      <c r="Q291">
        <f t="shared" si="8"/>
        <v>3.0010399999999997</v>
      </c>
      <c r="R291">
        <f t="shared" si="9"/>
        <v>4.8924799999999999</v>
      </c>
    </row>
    <row r="292" spans="1:18" ht="30" outlineLevel="2" x14ac:dyDescent="0.25">
      <c r="A292" s="20" t="s">
        <v>77</v>
      </c>
      <c r="B292" s="3" t="s">
        <v>26</v>
      </c>
      <c r="C292">
        <v>8</v>
      </c>
      <c r="D292" s="20" t="s">
        <v>93</v>
      </c>
      <c r="E292" s="20" t="s">
        <v>105</v>
      </c>
      <c r="F292" s="20" t="s">
        <v>95</v>
      </c>
      <c r="G292" s="20" t="s">
        <v>106</v>
      </c>
      <c r="H292" s="20" t="s">
        <v>107</v>
      </c>
      <c r="I292" s="21">
        <v>3.6399999999999995E-2</v>
      </c>
      <c r="J292" s="21">
        <v>0.75061</v>
      </c>
      <c r="K292" s="21">
        <v>1.2238199999999999</v>
      </c>
      <c r="L292" s="21">
        <v>2.5279999999999997E-2</v>
      </c>
      <c r="M292" s="21">
        <v>0.10750999999999999</v>
      </c>
      <c r="N292" s="21">
        <v>0.10750999999999999</v>
      </c>
      <c r="O292" s="21">
        <v>0</v>
      </c>
      <c r="Q292">
        <f t="shared" si="8"/>
        <v>6.00488</v>
      </c>
      <c r="R292">
        <f t="shared" si="9"/>
        <v>9.7905599999999993</v>
      </c>
    </row>
    <row r="293" spans="1:18" ht="30" outlineLevel="2" x14ac:dyDescent="0.25">
      <c r="A293" s="20" t="s">
        <v>78</v>
      </c>
      <c r="B293" s="3" t="s">
        <v>38</v>
      </c>
      <c r="C293">
        <v>5</v>
      </c>
      <c r="D293" s="20" t="s">
        <v>93</v>
      </c>
      <c r="E293" s="20" t="s">
        <v>105</v>
      </c>
      <c r="F293" s="20" t="s">
        <v>95</v>
      </c>
      <c r="G293" s="20" t="s">
        <v>106</v>
      </c>
      <c r="H293" s="20" t="s">
        <v>107</v>
      </c>
      <c r="I293" s="21">
        <v>4.6579999999999996E-2</v>
      </c>
      <c r="J293" s="21">
        <v>0.97700999999999993</v>
      </c>
      <c r="K293" s="21">
        <v>1.59903</v>
      </c>
      <c r="L293" s="21">
        <v>3.0699999999999998E-2</v>
      </c>
      <c r="M293" s="21">
        <v>0.14030999999999999</v>
      </c>
      <c r="N293" s="21">
        <v>0.14030999999999999</v>
      </c>
      <c r="O293" s="21">
        <v>0</v>
      </c>
      <c r="Q293">
        <f t="shared" si="8"/>
        <v>4.8850499999999997</v>
      </c>
      <c r="R293">
        <f t="shared" si="9"/>
        <v>7.9951499999999998</v>
      </c>
    </row>
    <row r="294" spans="1:18" ht="30" outlineLevel="2" x14ac:dyDescent="0.25">
      <c r="A294" s="20" t="s">
        <v>79</v>
      </c>
      <c r="B294" s="3" t="s">
        <v>34</v>
      </c>
      <c r="C294">
        <v>14</v>
      </c>
      <c r="D294" s="20" t="s">
        <v>93</v>
      </c>
      <c r="E294" s="20" t="s">
        <v>105</v>
      </c>
      <c r="F294" s="20" t="s">
        <v>95</v>
      </c>
      <c r="G294" s="20" t="s">
        <v>106</v>
      </c>
      <c r="H294" s="20" t="s">
        <v>107</v>
      </c>
      <c r="I294" s="21">
        <v>5.4059999999999997E-2</v>
      </c>
      <c r="J294" s="21">
        <v>1.1434</v>
      </c>
      <c r="K294" s="21">
        <v>1.8748399999999998</v>
      </c>
      <c r="L294" s="21">
        <v>3.4679999999999996E-2</v>
      </c>
      <c r="M294" s="21">
        <v>0.16439999999999999</v>
      </c>
      <c r="N294" s="21">
        <v>0.16439999999999999</v>
      </c>
      <c r="O294" s="21">
        <v>0</v>
      </c>
      <c r="Q294">
        <f t="shared" ref="Q294:Q343" si="10">J294*C294</f>
        <v>16.0076</v>
      </c>
      <c r="R294">
        <f t="shared" ref="R294:R343" si="11">K294*C294</f>
        <v>26.24776</v>
      </c>
    </row>
    <row r="295" spans="1:18" ht="45" outlineLevel="1" x14ac:dyDescent="0.25">
      <c r="A295" s="20"/>
      <c r="B295" s="3"/>
      <c r="D295" s="20"/>
      <c r="E295" s="20"/>
      <c r="F295" s="20"/>
      <c r="G295" s="20"/>
      <c r="H295" s="1" t="s">
        <v>10</v>
      </c>
      <c r="I295" s="21"/>
      <c r="J295" s="21"/>
      <c r="K295" s="21"/>
      <c r="L295" s="21"/>
      <c r="M295" s="21"/>
      <c r="N295" s="21"/>
      <c r="O295" s="21"/>
      <c r="Q295">
        <f>SUBTOTAL(9,Q247:Q294)</f>
        <v>277.87032999999991</v>
      </c>
      <c r="R295">
        <f>SUBTOTAL(9,R247:R294)</f>
        <v>451.17585999999983</v>
      </c>
    </row>
    <row r="296" spans="1:18" ht="30" outlineLevel="2" x14ac:dyDescent="0.25">
      <c r="A296" s="20" t="s">
        <v>23</v>
      </c>
      <c r="B296" s="3" t="s">
        <v>24</v>
      </c>
      <c r="C296">
        <v>4</v>
      </c>
      <c r="D296" s="20" t="s">
        <v>93</v>
      </c>
      <c r="E296" s="20" t="s">
        <v>108</v>
      </c>
      <c r="F296" s="20" t="s">
        <v>95</v>
      </c>
      <c r="G296" s="20" t="s">
        <v>109</v>
      </c>
      <c r="H296" s="20" t="s">
        <v>110</v>
      </c>
      <c r="I296" s="21">
        <v>1.8011999999999999</v>
      </c>
      <c r="J296" s="21">
        <v>16.324499999999997</v>
      </c>
      <c r="K296" s="21">
        <v>35.880999999999993</v>
      </c>
      <c r="L296" s="21">
        <v>0.22128999999999999</v>
      </c>
      <c r="M296" s="21">
        <v>9.7539999999999988E-2</v>
      </c>
      <c r="N296" s="21">
        <v>0.38140999999999997</v>
      </c>
      <c r="O296" s="21">
        <v>0</v>
      </c>
      <c r="Q296">
        <f t="shared" si="10"/>
        <v>65.297999999999988</v>
      </c>
      <c r="R296">
        <f t="shared" si="11"/>
        <v>143.52399999999997</v>
      </c>
    </row>
    <row r="297" spans="1:18" ht="30" outlineLevel="2" x14ac:dyDescent="0.25">
      <c r="A297" s="20" t="s">
        <v>27</v>
      </c>
      <c r="B297" s="3" t="s">
        <v>28</v>
      </c>
      <c r="C297">
        <v>4</v>
      </c>
      <c r="D297" s="20" t="s">
        <v>93</v>
      </c>
      <c r="E297" s="20" t="s">
        <v>108</v>
      </c>
      <c r="F297" s="20" t="s">
        <v>95</v>
      </c>
      <c r="G297" s="20" t="s">
        <v>109</v>
      </c>
      <c r="H297" s="20" t="s">
        <v>110</v>
      </c>
      <c r="I297" s="21">
        <v>1.8401999999999998</v>
      </c>
      <c r="J297" s="21">
        <v>16.678899999999999</v>
      </c>
      <c r="K297" s="21">
        <v>36.657999999999994</v>
      </c>
      <c r="L297" s="21">
        <v>0.22605999999999998</v>
      </c>
      <c r="M297" s="21">
        <v>9.9589999999999998E-2</v>
      </c>
      <c r="N297" s="21">
        <v>0.38945999999999997</v>
      </c>
      <c r="O297" s="21">
        <v>0</v>
      </c>
      <c r="Q297">
        <f t="shared" si="10"/>
        <v>66.715599999999995</v>
      </c>
      <c r="R297">
        <f t="shared" si="11"/>
        <v>146.63199999999998</v>
      </c>
    </row>
    <row r="298" spans="1:18" ht="30" outlineLevel="2" x14ac:dyDescent="0.25">
      <c r="A298" s="20" t="s">
        <v>31</v>
      </c>
      <c r="B298" s="3" t="s">
        <v>26</v>
      </c>
      <c r="C298">
        <v>6</v>
      </c>
      <c r="D298" s="20" t="s">
        <v>93</v>
      </c>
      <c r="E298" s="20" t="s">
        <v>108</v>
      </c>
      <c r="F298" s="20" t="s">
        <v>95</v>
      </c>
      <c r="G298" s="20" t="s">
        <v>109</v>
      </c>
      <c r="H298" s="20" t="s">
        <v>110</v>
      </c>
      <c r="I298" s="21">
        <v>1.8081999999999998</v>
      </c>
      <c r="J298" s="21">
        <v>16.3889</v>
      </c>
      <c r="K298" s="21">
        <v>36.020999999999994</v>
      </c>
      <c r="L298" s="21">
        <v>0.22214999999999999</v>
      </c>
      <c r="M298" s="21">
        <v>9.7909999999999997E-2</v>
      </c>
      <c r="N298" s="21">
        <v>0.38285999999999998</v>
      </c>
      <c r="O298" s="21">
        <v>0</v>
      </c>
      <c r="Q298">
        <f t="shared" si="10"/>
        <v>98.333399999999997</v>
      </c>
      <c r="R298">
        <f t="shared" si="11"/>
        <v>216.12599999999998</v>
      </c>
    </row>
    <row r="299" spans="1:18" ht="30" outlineLevel="2" x14ac:dyDescent="0.25">
      <c r="A299" s="20" t="s">
        <v>33</v>
      </c>
      <c r="B299" s="3" t="s">
        <v>34</v>
      </c>
      <c r="C299">
        <v>17</v>
      </c>
      <c r="D299" s="20" t="s">
        <v>93</v>
      </c>
      <c r="E299" s="20" t="s">
        <v>108</v>
      </c>
      <c r="F299" s="20" t="s">
        <v>95</v>
      </c>
      <c r="G299" s="20" t="s">
        <v>109</v>
      </c>
      <c r="H299" s="20" t="s">
        <v>110</v>
      </c>
      <c r="I299" s="21">
        <v>1.8256999999999999</v>
      </c>
      <c r="J299" s="21">
        <v>16.547699999999999</v>
      </c>
      <c r="K299" s="21">
        <v>36.369</v>
      </c>
      <c r="L299" s="21">
        <v>0.22428999999999999</v>
      </c>
      <c r="M299" s="21">
        <v>9.8839999999999997E-2</v>
      </c>
      <c r="N299" s="21">
        <v>0.38647999999999999</v>
      </c>
      <c r="O299" s="21">
        <v>0</v>
      </c>
      <c r="Q299">
        <f t="shared" si="10"/>
        <v>281.3109</v>
      </c>
      <c r="R299">
        <f t="shared" si="11"/>
        <v>618.27300000000002</v>
      </c>
    </row>
    <row r="300" spans="1:18" ht="30" outlineLevel="2" x14ac:dyDescent="0.25">
      <c r="A300" s="20" t="s">
        <v>35</v>
      </c>
      <c r="B300" s="3" t="s">
        <v>28</v>
      </c>
      <c r="C300">
        <v>4</v>
      </c>
      <c r="D300" s="20" t="s">
        <v>93</v>
      </c>
      <c r="E300" s="20" t="s">
        <v>108</v>
      </c>
      <c r="F300" s="20" t="s">
        <v>95</v>
      </c>
      <c r="G300" s="20" t="s">
        <v>109</v>
      </c>
      <c r="H300" s="20" t="s">
        <v>110</v>
      </c>
      <c r="I300" s="21">
        <v>1.6335999999999999</v>
      </c>
      <c r="J300" s="21">
        <v>14.8066</v>
      </c>
      <c r="K300" s="21">
        <v>32.542999999999999</v>
      </c>
      <c r="L300" s="21">
        <v>0.20079999999999998</v>
      </c>
      <c r="M300" s="21">
        <v>8.8729999999999989E-2</v>
      </c>
      <c r="N300" s="21">
        <v>0.34683999999999998</v>
      </c>
      <c r="O300" s="21">
        <v>0</v>
      </c>
      <c r="Q300">
        <f t="shared" si="10"/>
        <v>59.226399999999998</v>
      </c>
      <c r="R300">
        <f t="shared" si="11"/>
        <v>130.172</v>
      </c>
    </row>
    <row r="301" spans="1:18" ht="30" outlineLevel="2" x14ac:dyDescent="0.25">
      <c r="A301" s="20" t="s">
        <v>36</v>
      </c>
      <c r="B301" s="3" t="s">
        <v>26</v>
      </c>
      <c r="C301">
        <v>4</v>
      </c>
      <c r="D301" s="20" t="s">
        <v>93</v>
      </c>
      <c r="E301" s="20" t="s">
        <v>108</v>
      </c>
      <c r="F301" s="20" t="s">
        <v>95</v>
      </c>
      <c r="G301" s="20" t="s">
        <v>109</v>
      </c>
      <c r="H301" s="20" t="s">
        <v>110</v>
      </c>
      <c r="I301" s="21">
        <v>1.6052</v>
      </c>
      <c r="J301" s="21">
        <v>14.5489</v>
      </c>
      <c r="K301" s="21">
        <v>31.976999999999997</v>
      </c>
      <c r="L301" s="21">
        <v>0.19732999999999998</v>
      </c>
      <c r="M301" s="21">
        <v>8.7229999999999988E-2</v>
      </c>
      <c r="N301" s="21">
        <v>0.34097</v>
      </c>
      <c r="O301" s="21">
        <v>0</v>
      </c>
      <c r="Q301">
        <f t="shared" si="10"/>
        <v>58.195599999999999</v>
      </c>
      <c r="R301">
        <f t="shared" si="11"/>
        <v>127.90799999999999</v>
      </c>
    </row>
    <row r="302" spans="1:18" ht="30" outlineLevel="2" x14ac:dyDescent="0.25">
      <c r="A302" s="20" t="s">
        <v>37</v>
      </c>
      <c r="B302" s="3" t="s">
        <v>38</v>
      </c>
      <c r="C302">
        <v>4</v>
      </c>
      <c r="D302" s="20" t="s">
        <v>93</v>
      </c>
      <c r="E302" s="20" t="s">
        <v>108</v>
      </c>
      <c r="F302" s="20" t="s">
        <v>95</v>
      </c>
      <c r="G302" s="20" t="s">
        <v>109</v>
      </c>
      <c r="H302" s="20" t="s">
        <v>110</v>
      </c>
      <c r="I302" s="21">
        <v>1.6207999999999998</v>
      </c>
      <c r="J302" s="21">
        <v>14.69</v>
      </c>
      <c r="K302" s="21">
        <v>32.286999999999999</v>
      </c>
      <c r="L302" s="21">
        <v>0.19922999999999999</v>
      </c>
      <c r="M302" s="21">
        <v>8.8059999999999999E-2</v>
      </c>
      <c r="N302" s="21">
        <v>0.34419</v>
      </c>
      <c r="O302" s="21">
        <v>0</v>
      </c>
      <c r="Q302">
        <f t="shared" si="10"/>
        <v>58.76</v>
      </c>
      <c r="R302">
        <f t="shared" si="11"/>
        <v>129.148</v>
      </c>
    </row>
    <row r="303" spans="1:18" ht="30" outlineLevel="2" x14ac:dyDescent="0.25">
      <c r="A303" s="20" t="s">
        <v>39</v>
      </c>
      <c r="B303" s="3" t="s">
        <v>34</v>
      </c>
      <c r="C303">
        <v>16</v>
      </c>
      <c r="D303" s="20" t="s">
        <v>93</v>
      </c>
      <c r="E303" s="20" t="s">
        <v>108</v>
      </c>
      <c r="F303" s="20" t="s">
        <v>95</v>
      </c>
      <c r="G303" s="20" t="s">
        <v>109</v>
      </c>
      <c r="H303" s="20" t="s">
        <v>110</v>
      </c>
      <c r="I303" s="21">
        <v>1.6414</v>
      </c>
      <c r="J303" s="21">
        <v>14.8767</v>
      </c>
      <c r="K303" s="21">
        <v>32.698999999999998</v>
      </c>
      <c r="L303" s="21">
        <v>0.20175999999999999</v>
      </c>
      <c r="M303" s="21">
        <v>8.9139999999999997E-2</v>
      </c>
      <c r="N303" s="21">
        <v>0.34844999999999998</v>
      </c>
      <c r="O303" s="21">
        <v>0</v>
      </c>
      <c r="Q303">
        <f t="shared" si="10"/>
        <v>238.02719999999999</v>
      </c>
      <c r="R303">
        <f t="shared" si="11"/>
        <v>523.18399999999997</v>
      </c>
    </row>
    <row r="304" spans="1:18" ht="30" outlineLevel="2" x14ac:dyDescent="0.25">
      <c r="A304" s="20" t="s">
        <v>40</v>
      </c>
      <c r="B304" s="3" t="s">
        <v>28</v>
      </c>
      <c r="C304">
        <v>4</v>
      </c>
      <c r="D304" s="20" t="s">
        <v>93</v>
      </c>
      <c r="E304" s="20" t="s">
        <v>108</v>
      </c>
      <c r="F304" s="20" t="s">
        <v>95</v>
      </c>
      <c r="G304" s="20" t="s">
        <v>109</v>
      </c>
      <c r="H304" s="20" t="s">
        <v>110</v>
      </c>
      <c r="I304" s="21">
        <v>0.50698999999999994</v>
      </c>
      <c r="J304" s="21">
        <v>4.5951099999999991</v>
      </c>
      <c r="K304" s="21">
        <v>10.1</v>
      </c>
      <c r="L304" s="21">
        <v>6.3019999999999993E-2</v>
      </c>
      <c r="M304" s="21">
        <v>2.9369999999999997E-2</v>
      </c>
      <c r="N304" s="21">
        <v>0.11388999999999999</v>
      </c>
      <c r="O304" s="21">
        <v>0</v>
      </c>
      <c r="Q304">
        <f t="shared" si="10"/>
        <v>18.380439999999997</v>
      </c>
      <c r="R304">
        <f t="shared" si="11"/>
        <v>40.4</v>
      </c>
    </row>
    <row r="305" spans="1:18" ht="30" outlineLevel="2" x14ac:dyDescent="0.25">
      <c r="A305" s="20" t="s">
        <v>41</v>
      </c>
      <c r="B305" s="3" t="s">
        <v>26</v>
      </c>
      <c r="C305">
        <v>7</v>
      </c>
      <c r="D305" s="20" t="s">
        <v>93</v>
      </c>
      <c r="E305" s="20" t="s">
        <v>108</v>
      </c>
      <c r="F305" s="20" t="s">
        <v>95</v>
      </c>
      <c r="G305" s="20" t="s">
        <v>109</v>
      </c>
      <c r="H305" s="20" t="s">
        <v>110</v>
      </c>
      <c r="I305" s="21">
        <v>0.49817999999999996</v>
      </c>
      <c r="J305" s="21">
        <v>4.5152199999999993</v>
      </c>
      <c r="K305" s="21">
        <v>9.9239999999999995</v>
      </c>
      <c r="L305" s="21">
        <v>6.1949999999999998E-2</v>
      </c>
      <c r="M305" s="21">
        <v>2.8919999999999998E-2</v>
      </c>
      <c r="N305" s="21">
        <v>0.11209</v>
      </c>
      <c r="O305" s="21">
        <v>0</v>
      </c>
      <c r="Q305">
        <f t="shared" si="10"/>
        <v>31.606539999999995</v>
      </c>
      <c r="R305">
        <f t="shared" si="11"/>
        <v>69.467999999999989</v>
      </c>
    </row>
    <row r="306" spans="1:18" ht="30" outlineLevel="2" x14ac:dyDescent="0.25">
      <c r="A306" s="20" t="s">
        <v>42</v>
      </c>
      <c r="B306" s="3" t="s">
        <v>38</v>
      </c>
      <c r="C306">
        <v>4</v>
      </c>
      <c r="D306" s="20" t="s">
        <v>93</v>
      </c>
      <c r="E306" s="20" t="s">
        <v>108</v>
      </c>
      <c r="F306" s="20" t="s">
        <v>95</v>
      </c>
      <c r="G306" s="20" t="s">
        <v>109</v>
      </c>
      <c r="H306" s="20" t="s">
        <v>110</v>
      </c>
      <c r="I306" s="21">
        <v>0.50299999999999989</v>
      </c>
      <c r="J306" s="21">
        <v>4.5588899999999999</v>
      </c>
      <c r="K306" s="21">
        <v>10.02</v>
      </c>
      <c r="L306" s="21">
        <v>6.2539999999999998E-2</v>
      </c>
      <c r="M306" s="21">
        <v>2.9169999999999998E-2</v>
      </c>
      <c r="N306" s="21">
        <v>0.11308</v>
      </c>
      <c r="O306" s="21">
        <v>0</v>
      </c>
      <c r="Q306">
        <f t="shared" si="10"/>
        <v>18.23556</v>
      </c>
      <c r="R306">
        <f t="shared" si="11"/>
        <v>40.08</v>
      </c>
    </row>
    <row r="307" spans="1:18" ht="30" outlineLevel="2" x14ac:dyDescent="0.25">
      <c r="A307" s="20" t="s">
        <v>43</v>
      </c>
      <c r="B307" s="3" t="s">
        <v>34</v>
      </c>
      <c r="C307">
        <v>16</v>
      </c>
      <c r="D307" s="20" t="s">
        <v>93</v>
      </c>
      <c r="E307" s="20" t="s">
        <v>108</v>
      </c>
      <c r="F307" s="20" t="s">
        <v>95</v>
      </c>
      <c r="G307" s="20" t="s">
        <v>109</v>
      </c>
      <c r="H307" s="20" t="s">
        <v>110</v>
      </c>
      <c r="I307" s="21">
        <v>0.50940999999999992</v>
      </c>
      <c r="J307" s="21">
        <v>4.617</v>
      </c>
      <c r="K307" s="21">
        <v>10.148</v>
      </c>
      <c r="L307" s="21">
        <v>6.3319999999999987E-2</v>
      </c>
      <c r="M307" s="21">
        <v>2.9509999999999998E-2</v>
      </c>
      <c r="N307" s="21">
        <v>0.11441</v>
      </c>
      <c r="O307" s="21">
        <v>0</v>
      </c>
      <c r="Q307">
        <f t="shared" si="10"/>
        <v>73.872</v>
      </c>
      <c r="R307">
        <f t="shared" si="11"/>
        <v>162.36799999999999</v>
      </c>
    </row>
    <row r="308" spans="1:18" ht="30" outlineLevel="2" x14ac:dyDescent="0.25">
      <c r="A308" s="20" t="s">
        <v>44</v>
      </c>
      <c r="B308" s="3" t="s">
        <v>34</v>
      </c>
      <c r="C308">
        <v>17</v>
      </c>
      <c r="D308" s="20" t="s">
        <v>93</v>
      </c>
      <c r="E308" s="20" t="s">
        <v>108</v>
      </c>
      <c r="F308" s="20" t="s">
        <v>95</v>
      </c>
      <c r="G308" s="20" t="s">
        <v>109</v>
      </c>
      <c r="H308" s="20" t="s">
        <v>110</v>
      </c>
      <c r="I308" s="21">
        <v>1.1232</v>
      </c>
      <c r="J308" s="21">
        <v>10.18</v>
      </c>
      <c r="K308" s="21">
        <v>22.375</v>
      </c>
      <c r="L308" s="21">
        <v>0.13837999999999998</v>
      </c>
      <c r="M308" s="21">
        <v>6.1759999999999995E-2</v>
      </c>
      <c r="N308" s="21">
        <v>0.24103999999999998</v>
      </c>
      <c r="O308" s="21">
        <v>0</v>
      </c>
      <c r="Q308">
        <f t="shared" si="10"/>
        <v>173.06</v>
      </c>
      <c r="R308">
        <f t="shared" si="11"/>
        <v>380.375</v>
      </c>
    </row>
    <row r="309" spans="1:18" ht="30" outlineLevel="2" x14ac:dyDescent="0.25">
      <c r="A309" s="20" t="s">
        <v>45</v>
      </c>
      <c r="B309" s="3" t="s">
        <v>28</v>
      </c>
      <c r="C309">
        <v>4</v>
      </c>
      <c r="D309" s="20" t="s">
        <v>93</v>
      </c>
      <c r="E309" s="20" t="s">
        <v>108</v>
      </c>
      <c r="F309" s="20" t="s">
        <v>95</v>
      </c>
      <c r="G309" s="20" t="s">
        <v>109</v>
      </c>
      <c r="H309" s="20" t="s">
        <v>110</v>
      </c>
      <c r="I309" s="21">
        <v>1.1363999999999999</v>
      </c>
      <c r="J309" s="21">
        <v>10.299799999999999</v>
      </c>
      <c r="K309" s="21">
        <v>22.637999999999998</v>
      </c>
      <c r="L309" s="21">
        <v>0.13999999999999999</v>
      </c>
      <c r="M309" s="21">
        <v>6.2459999999999995E-2</v>
      </c>
      <c r="N309" s="21">
        <v>0.24376999999999999</v>
      </c>
      <c r="O309" s="21">
        <v>0</v>
      </c>
      <c r="Q309">
        <f t="shared" si="10"/>
        <v>41.199199999999998</v>
      </c>
      <c r="R309">
        <f t="shared" si="11"/>
        <v>90.551999999999992</v>
      </c>
    </row>
    <row r="310" spans="1:18" ht="30" outlineLevel="2" x14ac:dyDescent="0.25">
      <c r="A310" s="20" t="s">
        <v>46</v>
      </c>
      <c r="B310" s="3" t="s">
        <v>26</v>
      </c>
      <c r="C310">
        <v>4</v>
      </c>
      <c r="D310" s="20" t="s">
        <v>93</v>
      </c>
      <c r="E310" s="20" t="s">
        <v>108</v>
      </c>
      <c r="F310" s="20" t="s">
        <v>95</v>
      </c>
      <c r="G310" s="20" t="s">
        <v>109</v>
      </c>
      <c r="H310" s="20" t="s">
        <v>110</v>
      </c>
      <c r="I310" s="21">
        <v>1.1313</v>
      </c>
      <c r="J310" s="21">
        <v>10.253299999999999</v>
      </c>
      <c r="K310" s="21">
        <v>22.535999999999998</v>
      </c>
      <c r="L310" s="21">
        <v>0.13936999999999999</v>
      </c>
      <c r="M310" s="21">
        <v>6.2179999999999999E-2</v>
      </c>
      <c r="N310" s="21">
        <v>0.24270999999999998</v>
      </c>
      <c r="O310" s="21">
        <v>0</v>
      </c>
      <c r="Q310">
        <f t="shared" si="10"/>
        <v>41.013199999999998</v>
      </c>
      <c r="R310">
        <f t="shared" si="11"/>
        <v>90.143999999999991</v>
      </c>
    </row>
    <row r="311" spans="1:18" ht="30" outlineLevel="2" x14ac:dyDescent="0.25">
      <c r="A311" s="20" t="s">
        <v>47</v>
      </c>
      <c r="B311" s="3" t="s">
        <v>38</v>
      </c>
      <c r="C311">
        <v>5</v>
      </c>
      <c r="D311" s="20" t="s">
        <v>93</v>
      </c>
      <c r="E311" s="20" t="s">
        <v>108</v>
      </c>
      <c r="F311" s="20" t="s">
        <v>95</v>
      </c>
      <c r="G311" s="20" t="s">
        <v>109</v>
      </c>
      <c r="H311" s="20" t="s">
        <v>110</v>
      </c>
      <c r="I311" s="21">
        <v>1.1786999999999999</v>
      </c>
      <c r="J311" s="21">
        <v>10.683599999999998</v>
      </c>
      <c r="K311" s="21">
        <v>23.480999999999998</v>
      </c>
      <c r="L311" s="21">
        <v>0.14517999999999998</v>
      </c>
      <c r="M311" s="21">
        <v>6.4679999999999988E-2</v>
      </c>
      <c r="N311" s="21">
        <v>0.25250999999999996</v>
      </c>
      <c r="O311" s="21">
        <v>0</v>
      </c>
      <c r="Q311">
        <f t="shared" si="10"/>
        <v>53.417999999999992</v>
      </c>
      <c r="R311">
        <f t="shared" si="11"/>
        <v>117.40499999999999</v>
      </c>
    </row>
    <row r="312" spans="1:18" ht="30" outlineLevel="2" x14ac:dyDescent="0.25">
      <c r="A312" s="20" t="s">
        <v>48</v>
      </c>
      <c r="B312" s="3" t="s">
        <v>28</v>
      </c>
      <c r="C312">
        <v>4</v>
      </c>
      <c r="D312" s="20" t="s">
        <v>93</v>
      </c>
      <c r="E312" s="20" t="s">
        <v>108</v>
      </c>
      <c r="F312" s="20" t="s">
        <v>95</v>
      </c>
      <c r="G312" s="20" t="s">
        <v>109</v>
      </c>
      <c r="H312" s="20" t="s">
        <v>110</v>
      </c>
      <c r="I312" s="21">
        <v>1.5902999999999998</v>
      </c>
      <c r="J312" s="21">
        <v>14.413399999999999</v>
      </c>
      <c r="K312" s="21">
        <v>31.68</v>
      </c>
      <c r="L312" s="21">
        <v>0.19550999999999999</v>
      </c>
      <c r="M312" s="21">
        <v>8.6319999999999994E-2</v>
      </c>
      <c r="N312" s="21">
        <v>0.33742999999999995</v>
      </c>
      <c r="O312" s="21">
        <v>0</v>
      </c>
      <c r="Q312">
        <f t="shared" si="10"/>
        <v>57.653599999999997</v>
      </c>
      <c r="R312">
        <f t="shared" si="11"/>
        <v>126.72</v>
      </c>
    </row>
    <row r="313" spans="1:18" ht="30" outlineLevel="2" x14ac:dyDescent="0.25">
      <c r="A313" s="20" t="s">
        <v>49</v>
      </c>
      <c r="B313" s="3" t="s">
        <v>26</v>
      </c>
      <c r="C313">
        <v>6</v>
      </c>
      <c r="D313" s="20" t="s">
        <v>93</v>
      </c>
      <c r="E313" s="20" t="s">
        <v>108</v>
      </c>
      <c r="F313" s="20" t="s">
        <v>95</v>
      </c>
      <c r="G313" s="20" t="s">
        <v>109</v>
      </c>
      <c r="H313" s="20" t="s">
        <v>110</v>
      </c>
      <c r="I313" s="21">
        <v>1.5873999999999999</v>
      </c>
      <c r="J313" s="21">
        <v>14.387799999999999</v>
      </c>
      <c r="K313" s="21">
        <v>31.622999999999998</v>
      </c>
      <c r="L313" s="21">
        <v>0.19515999999999997</v>
      </c>
      <c r="M313" s="21">
        <v>8.6169999999999997E-2</v>
      </c>
      <c r="N313" s="21">
        <v>0.33683999999999997</v>
      </c>
      <c r="O313" s="21">
        <v>0</v>
      </c>
      <c r="Q313">
        <f t="shared" si="10"/>
        <v>86.326799999999992</v>
      </c>
      <c r="R313">
        <f t="shared" si="11"/>
        <v>189.738</v>
      </c>
    </row>
    <row r="314" spans="1:18" ht="30" outlineLevel="2" x14ac:dyDescent="0.25">
      <c r="A314" s="20" t="s">
        <v>50</v>
      </c>
      <c r="B314" s="3" t="s">
        <v>38</v>
      </c>
      <c r="C314">
        <v>3</v>
      </c>
      <c r="D314" s="20" t="s">
        <v>93</v>
      </c>
      <c r="E314" s="20" t="s">
        <v>108</v>
      </c>
      <c r="F314" s="20" t="s">
        <v>95</v>
      </c>
      <c r="G314" s="20" t="s">
        <v>109</v>
      </c>
      <c r="H314" s="20" t="s">
        <v>110</v>
      </c>
      <c r="I314" s="21">
        <v>1.6539999999999999</v>
      </c>
      <c r="J314" s="21">
        <v>14.991099999999999</v>
      </c>
      <c r="K314" s="21">
        <v>32.949999999999996</v>
      </c>
      <c r="L314" s="21">
        <v>0.20330999999999999</v>
      </c>
      <c r="M314" s="21">
        <v>8.965999999999999E-2</v>
      </c>
      <c r="N314" s="21">
        <v>0.35057999999999995</v>
      </c>
      <c r="O314" s="21">
        <v>0</v>
      </c>
      <c r="Q314">
        <f t="shared" si="10"/>
        <v>44.973299999999995</v>
      </c>
      <c r="R314">
        <f t="shared" si="11"/>
        <v>98.85</v>
      </c>
    </row>
    <row r="315" spans="1:18" ht="30" outlineLevel="2" x14ac:dyDescent="0.25">
      <c r="A315" s="20" t="s">
        <v>51</v>
      </c>
      <c r="B315" s="3" t="s">
        <v>34</v>
      </c>
      <c r="C315">
        <v>18</v>
      </c>
      <c r="D315" s="20" t="s">
        <v>93</v>
      </c>
      <c r="E315" s="20" t="s">
        <v>108</v>
      </c>
      <c r="F315" s="20" t="s">
        <v>95</v>
      </c>
      <c r="G315" s="20" t="s">
        <v>109</v>
      </c>
      <c r="H315" s="20" t="s">
        <v>110</v>
      </c>
      <c r="I315" s="21">
        <v>1.5710999999999999</v>
      </c>
      <c r="J315" s="21">
        <v>14.239999999999998</v>
      </c>
      <c r="K315" s="21">
        <v>31.297999999999998</v>
      </c>
      <c r="L315" s="21">
        <v>0.19316999999999998</v>
      </c>
      <c r="M315" s="21">
        <v>8.5309999999999997E-2</v>
      </c>
      <c r="N315" s="21">
        <v>0.33346999999999999</v>
      </c>
      <c r="O315" s="21">
        <v>0</v>
      </c>
      <c r="Q315">
        <f t="shared" si="10"/>
        <v>256.32</v>
      </c>
      <c r="R315">
        <f t="shared" si="11"/>
        <v>563.36399999999992</v>
      </c>
    </row>
    <row r="316" spans="1:18" ht="30" outlineLevel="2" x14ac:dyDescent="0.25">
      <c r="A316" s="20" t="s">
        <v>52</v>
      </c>
      <c r="B316" s="3" t="s">
        <v>38</v>
      </c>
      <c r="C316">
        <v>4</v>
      </c>
      <c r="D316" s="20" t="s">
        <v>93</v>
      </c>
      <c r="E316" s="20" t="s">
        <v>108</v>
      </c>
      <c r="F316" s="20" t="s">
        <v>95</v>
      </c>
      <c r="G316" s="20" t="s">
        <v>109</v>
      </c>
      <c r="H316" s="20" t="s">
        <v>110</v>
      </c>
      <c r="I316" s="21">
        <v>1.7110999999999998</v>
      </c>
      <c r="J316" s="21">
        <v>15.508799999999999</v>
      </c>
      <c r="K316" s="21">
        <v>34.085999999999999</v>
      </c>
      <c r="L316" s="21">
        <v>0.21026999999999998</v>
      </c>
      <c r="M316" s="21">
        <v>9.280999999999999E-2</v>
      </c>
      <c r="N316" s="21">
        <v>0.36286999999999997</v>
      </c>
      <c r="O316" s="21">
        <v>0</v>
      </c>
      <c r="Q316">
        <f t="shared" si="10"/>
        <v>62.035199999999996</v>
      </c>
      <c r="R316">
        <f t="shared" si="11"/>
        <v>136.34399999999999</v>
      </c>
    </row>
    <row r="317" spans="1:18" ht="30" outlineLevel="2" x14ac:dyDescent="0.25">
      <c r="A317" s="20" t="s">
        <v>53</v>
      </c>
      <c r="B317" s="3" t="s">
        <v>34</v>
      </c>
      <c r="C317">
        <v>16</v>
      </c>
      <c r="D317" s="20" t="s">
        <v>93</v>
      </c>
      <c r="E317" s="20" t="s">
        <v>108</v>
      </c>
      <c r="F317" s="20" t="s">
        <v>95</v>
      </c>
      <c r="G317" s="20" t="s">
        <v>109</v>
      </c>
      <c r="H317" s="20" t="s">
        <v>110</v>
      </c>
      <c r="I317" s="21">
        <v>1.6253</v>
      </c>
      <c r="J317" s="21">
        <v>14.7311</v>
      </c>
      <c r="K317" s="21">
        <v>32.376999999999995</v>
      </c>
      <c r="L317" s="21">
        <v>0.19977999999999999</v>
      </c>
      <c r="M317" s="21">
        <v>8.829999999999999E-2</v>
      </c>
      <c r="N317" s="21">
        <v>0.34515999999999997</v>
      </c>
      <c r="O317" s="21">
        <v>0</v>
      </c>
      <c r="Q317">
        <f t="shared" si="10"/>
        <v>235.69759999999999</v>
      </c>
      <c r="R317">
        <f t="shared" si="11"/>
        <v>518.03199999999993</v>
      </c>
    </row>
    <row r="318" spans="1:18" ht="30" outlineLevel="2" x14ac:dyDescent="0.25">
      <c r="A318" s="20" t="s">
        <v>54</v>
      </c>
      <c r="B318" s="3" t="s">
        <v>28</v>
      </c>
      <c r="C318">
        <v>5</v>
      </c>
      <c r="D318" s="20" t="s">
        <v>93</v>
      </c>
      <c r="E318" s="20" t="s">
        <v>108</v>
      </c>
      <c r="F318" s="20" t="s">
        <v>95</v>
      </c>
      <c r="G318" s="20" t="s">
        <v>109</v>
      </c>
      <c r="H318" s="20" t="s">
        <v>110</v>
      </c>
      <c r="I318" s="21">
        <v>1.6450999999999998</v>
      </c>
      <c r="J318" s="21">
        <v>14.911099999999999</v>
      </c>
      <c r="K318" s="21">
        <v>32.771999999999998</v>
      </c>
      <c r="L318" s="21">
        <v>0.20220999999999997</v>
      </c>
      <c r="M318" s="21">
        <v>8.9349999999999999E-2</v>
      </c>
      <c r="N318" s="21">
        <v>0.34926999999999997</v>
      </c>
      <c r="O318" s="21">
        <v>0</v>
      </c>
      <c r="Q318">
        <f t="shared" si="10"/>
        <v>74.555499999999995</v>
      </c>
      <c r="R318">
        <f t="shared" si="11"/>
        <v>163.85999999999999</v>
      </c>
    </row>
    <row r="319" spans="1:18" ht="30" outlineLevel="2" x14ac:dyDescent="0.25">
      <c r="A319" s="20" t="s">
        <v>55</v>
      </c>
      <c r="B319" s="3" t="s">
        <v>26</v>
      </c>
      <c r="C319">
        <v>5</v>
      </c>
      <c r="D319" s="20" t="s">
        <v>93</v>
      </c>
      <c r="E319" s="20" t="s">
        <v>108</v>
      </c>
      <c r="F319" s="20" t="s">
        <v>95</v>
      </c>
      <c r="G319" s="20" t="s">
        <v>109</v>
      </c>
      <c r="H319" s="20" t="s">
        <v>110</v>
      </c>
      <c r="I319" s="21">
        <v>1.6421999999999999</v>
      </c>
      <c r="J319" s="21">
        <v>14.8834</v>
      </c>
      <c r="K319" s="21">
        <v>32.712999999999994</v>
      </c>
      <c r="L319" s="21">
        <v>0.20184999999999997</v>
      </c>
      <c r="M319" s="21">
        <v>8.9179999999999995E-2</v>
      </c>
      <c r="N319" s="21">
        <v>0.34863999999999995</v>
      </c>
      <c r="O319" s="21">
        <v>0</v>
      </c>
      <c r="Q319">
        <f t="shared" si="10"/>
        <v>74.417000000000002</v>
      </c>
      <c r="R319">
        <f t="shared" si="11"/>
        <v>163.56499999999997</v>
      </c>
    </row>
    <row r="320" spans="1:18" ht="30" outlineLevel="2" x14ac:dyDescent="0.25">
      <c r="A320" s="20" t="s">
        <v>56</v>
      </c>
      <c r="B320" s="3" t="s">
        <v>34</v>
      </c>
      <c r="C320">
        <v>16</v>
      </c>
      <c r="D320" s="20" t="s">
        <v>93</v>
      </c>
      <c r="E320" s="20" t="s">
        <v>108</v>
      </c>
      <c r="F320" s="20" t="s">
        <v>95</v>
      </c>
      <c r="G320" s="20" t="s">
        <v>109</v>
      </c>
      <c r="H320" s="20" t="s">
        <v>110</v>
      </c>
      <c r="I320" s="21">
        <v>1.6777</v>
      </c>
      <c r="J320" s="21">
        <v>15.205499999999999</v>
      </c>
      <c r="K320" s="21">
        <v>33.419999999999995</v>
      </c>
      <c r="L320" s="21">
        <v>0.20617999999999997</v>
      </c>
      <c r="M320" s="21">
        <v>9.1049999999999992E-2</v>
      </c>
      <c r="N320" s="21">
        <v>0.35596999999999995</v>
      </c>
      <c r="O320" s="21">
        <v>0</v>
      </c>
      <c r="Q320">
        <f t="shared" si="10"/>
        <v>243.28799999999998</v>
      </c>
      <c r="R320">
        <f t="shared" si="11"/>
        <v>534.71999999999991</v>
      </c>
    </row>
    <row r="321" spans="1:18" ht="30" outlineLevel="2" x14ac:dyDescent="0.25">
      <c r="A321" s="20" t="s">
        <v>57</v>
      </c>
      <c r="B321" s="3" t="s">
        <v>28</v>
      </c>
      <c r="C321">
        <v>4</v>
      </c>
      <c r="D321" s="20" t="s">
        <v>93</v>
      </c>
      <c r="E321" s="20" t="s">
        <v>108</v>
      </c>
      <c r="F321" s="20" t="s">
        <v>95</v>
      </c>
      <c r="G321" s="20" t="s">
        <v>109</v>
      </c>
      <c r="H321" s="20" t="s">
        <v>110</v>
      </c>
      <c r="I321" s="21">
        <v>1.5944999999999998</v>
      </c>
      <c r="J321" s="21">
        <v>14.452199999999999</v>
      </c>
      <c r="K321" s="21">
        <v>31.763999999999999</v>
      </c>
      <c r="L321" s="21">
        <v>0.19602</v>
      </c>
      <c r="M321" s="21">
        <v>8.6689999999999989E-2</v>
      </c>
      <c r="N321" s="21">
        <v>0.33881999999999995</v>
      </c>
      <c r="O321" s="21">
        <v>0</v>
      </c>
      <c r="Q321">
        <f t="shared" si="10"/>
        <v>57.808799999999998</v>
      </c>
      <c r="R321">
        <f t="shared" si="11"/>
        <v>127.056</v>
      </c>
    </row>
    <row r="322" spans="1:18" ht="30" outlineLevel="2" x14ac:dyDescent="0.25">
      <c r="A322" s="20" t="s">
        <v>58</v>
      </c>
      <c r="B322" s="3" t="s">
        <v>26</v>
      </c>
      <c r="C322">
        <v>6</v>
      </c>
      <c r="D322" s="20" t="s">
        <v>93</v>
      </c>
      <c r="E322" s="20" t="s">
        <v>108</v>
      </c>
      <c r="F322" s="20" t="s">
        <v>95</v>
      </c>
      <c r="G322" s="20" t="s">
        <v>109</v>
      </c>
      <c r="H322" s="20" t="s">
        <v>110</v>
      </c>
      <c r="I322" s="21">
        <v>1.5373999999999999</v>
      </c>
      <c r="J322" s="21">
        <v>13.933399999999999</v>
      </c>
      <c r="K322" s="21">
        <v>30.625</v>
      </c>
      <c r="L322" s="21">
        <v>0.18902999999999998</v>
      </c>
      <c r="M322" s="21">
        <v>8.3679999999999991E-2</v>
      </c>
      <c r="N322" s="21">
        <v>0.32701999999999998</v>
      </c>
      <c r="O322" s="21">
        <v>0</v>
      </c>
      <c r="Q322">
        <f t="shared" si="10"/>
        <v>83.600399999999993</v>
      </c>
      <c r="R322">
        <f t="shared" si="11"/>
        <v>183.75</v>
      </c>
    </row>
    <row r="323" spans="1:18" ht="30" outlineLevel="2" x14ac:dyDescent="0.25">
      <c r="A323" s="20" t="s">
        <v>59</v>
      </c>
      <c r="B323" s="3" t="s">
        <v>38</v>
      </c>
      <c r="C323">
        <v>5</v>
      </c>
      <c r="D323" s="20" t="s">
        <v>93</v>
      </c>
      <c r="E323" s="20" t="s">
        <v>108</v>
      </c>
      <c r="F323" s="20" t="s">
        <v>95</v>
      </c>
      <c r="G323" s="20" t="s">
        <v>109</v>
      </c>
      <c r="H323" s="20" t="s">
        <v>110</v>
      </c>
      <c r="I323" s="21">
        <v>1.5775999999999999</v>
      </c>
      <c r="J323" s="21">
        <v>14.297799999999999</v>
      </c>
      <c r="K323" s="21">
        <v>31.425999999999998</v>
      </c>
      <c r="L323" s="21">
        <v>0.19393999999999997</v>
      </c>
      <c r="M323" s="21">
        <v>8.5799999999999987E-2</v>
      </c>
      <c r="N323" s="21">
        <v>0.33531999999999995</v>
      </c>
      <c r="O323" s="21">
        <v>0</v>
      </c>
      <c r="Q323">
        <f t="shared" si="10"/>
        <v>71.48899999999999</v>
      </c>
      <c r="R323">
        <f t="shared" si="11"/>
        <v>157.13</v>
      </c>
    </row>
    <row r="324" spans="1:18" ht="30" outlineLevel="2" x14ac:dyDescent="0.25">
      <c r="A324" s="20" t="s">
        <v>60</v>
      </c>
      <c r="B324" s="3" t="s">
        <v>28</v>
      </c>
      <c r="C324">
        <v>5</v>
      </c>
      <c r="D324" s="20" t="s">
        <v>93</v>
      </c>
      <c r="E324" s="20" t="s">
        <v>108</v>
      </c>
      <c r="F324" s="20" t="s">
        <v>95</v>
      </c>
      <c r="G324" s="20" t="s">
        <v>109</v>
      </c>
      <c r="H324" s="20" t="s">
        <v>110</v>
      </c>
      <c r="I324" s="21">
        <v>1.6850999999999998</v>
      </c>
      <c r="J324" s="21">
        <v>15.273299999999999</v>
      </c>
      <c r="K324" s="21">
        <v>33.567999999999998</v>
      </c>
      <c r="L324" s="21">
        <v>0.20709999999999998</v>
      </c>
      <c r="M324" s="21">
        <v>9.146E-2</v>
      </c>
      <c r="N324" s="21">
        <v>0.35751999999999995</v>
      </c>
      <c r="O324" s="21">
        <v>0</v>
      </c>
      <c r="Q324">
        <f t="shared" si="10"/>
        <v>76.366500000000002</v>
      </c>
      <c r="R324">
        <f t="shared" si="11"/>
        <v>167.83999999999997</v>
      </c>
    </row>
    <row r="325" spans="1:18" ht="30" outlineLevel="2" x14ac:dyDescent="0.25">
      <c r="A325" s="20" t="s">
        <v>61</v>
      </c>
      <c r="B325" s="3" t="s">
        <v>26</v>
      </c>
      <c r="C325">
        <v>4</v>
      </c>
      <c r="D325" s="20" t="s">
        <v>93</v>
      </c>
      <c r="E325" s="20" t="s">
        <v>108</v>
      </c>
      <c r="F325" s="20" t="s">
        <v>95</v>
      </c>
      <c r="G325" s="20" t="s">
        <v>109</v>
      </c>
      <c r="H325" s="20" t="s">
        <v>110</v>
      </c>
      <c r="I325" s="21">
        <v>1.6246999999999998</v>
      </c>
      <c r="J325" s="21">
        <v>14.725499999999998</v>
      </c>
      <c r="K325" s="21">
        <v>32.364999999999995</v>
      </c>
      <c r="L325" s="21">
        <v>0.19971</v>
      </c>
      <c r="M325" s="21">
        <v>8.8279999999999997E-2</v>
      </c>
      <c r="N325" s="21">
        <v>0.34504999999999997</v>
      </c>
      <c r="O325" s="21">
        <v>0</v>
      </c>
      <c r="Q325">
        <f t="shared" si="10"/>
        <v>58.901999999999994</v>
      </c>
      <c r="R325">
        <f t="shared" si="11"/>
        <v>129.45999999999998</v>
      </c>
    </row>
    <row r="326" spans="1:18" ht="30" outlineLevel="2" x14ac:dyDescent="0.25">
      <c r="A326" s="20" t="s">
        <v>62</v>
      </c>
      <c r="B326" s="3" t="s">
        <v>38</v>
      </c>
      <c r="C326">
        <v>4</v>
      </c>
      <c r="D326" s="20" t="s">
        <v>93</v>
      </c>
      <c r="E326" s="20" t="s">
        <v>108</v>
      </c>
      <c r="F326" s="20" t="s">
        <v>95</v>
      </c>
      <c r="G326" s="20" t="s">
        <v>109</v>
      </c>
      <c r="H326" s="20" t="s">
        <v>110</v>
      </c>
      <c r="I326" s="21">
        <v>1.6671999999999998</v>
      </c>
      <c r="J326" s="21">
        <v>15.111099999999999</v>
      </c>
      <c r="K326" s="21">
        <v>33.211999999999996</v>
      </c>
      <c r="L326" s="21">
        <v>0.20490999999999998</v>
      </c>
      <c r="M326" s="21">
        <v>9.0509999999999993E-2</v>
      </c>
      <c r="N326" s="21">
        <v>0.35381999999999997</v>
      </c>
      <c r="O326" s="21">
        <v>0</v>
      </c>
      <c r="Q326">
        <f t="shared" si="10"/>
        <v>60.444399999999995</v>
      </c>
      <c r="R326">
        <f t="shared" si="11"/>
        <v>132.84799999999998</v>
      </c>
    </row>
    <row r="327" spans="1:18" ht="30" outlineLevel="2" x14ac:dyDescent="0.25">
      <c r="A327" s="20" t="s">
        <v>63</v>
      </c>
      <c r="B327" s="3" t="s">
        <v>34</v>
      </c>
      <c r="C327">
        <v>18</v>
      </c>
      <c r="D327" s="20" t="s">
        <v>93</v>
      </c>
      <c r="E327" s="20" t="s">
        <v>108</v>
      </c>
      <c r="F327" s="20" t="s">
        <v>95</v>
      </c>
      <c r="G327" s="20" t="s">
        <v>109</v>
      </c>
      <c r="H327" s="20" t="s">
        <v>110</v>
      </c>
      <c r="I327" s="21">
        <v>1.7222999999999999</v>
      </c>
      <c r="J327" s="21">
        <v>15.61</v>
      </c>
      <c r="K327" s="21">
        <v>34.308</v>
      </c>
      <c r="L327" s="21">
        <v>0.21163999999999999</v>
      </c>
      <c r="M327" s="21">
        <v>9.3409999999999993E-2</v>
      </c>
      <c r="N327" s="21">
        <v>0.36517999999999995</v>
      </c>
      <c r="O327" s="21">
        <v>0</v>
      </c>
      <c r="Q327">
        <f t="shared" si="10"/>
        <v>280.98</v>
      </c>
      <c r="R327">
        <f t="shared" si="11"/>
        <v>617.54399999999998</v>
      </c>
    </row>
    <row r="328" spans="1:18" ht="30" outlineLevel="2" x14ac:dyDescent="0.25">
      <c r="A328" s="20" t="s">
        <v>64</v>
      </c>
      <c r="B328" s="3" t="s">
        <v>28</v>
      </c>
      <c r="C328">
        <v>4</v>
      </c>
      <c r="D328" s="20" t="s">
        <v>93</v>
      </c>
      <c r="E328" s="20" t="s">
        <v>108</v>
      </c>
      <c r="F328" s="20" t="s">
        <v>95</v>
      </c>
      <c r="G328" s="20" t="s">
        <v>109</v>
      </c>
      <c r="H328" s="20" t="s">
        <v>110</v>
      </c>
      <c r="I328" s="21">
        <v>1.6850999999999998</v>
      </c>
      <c r="J328" s="21">
        <v>15.273299999999999</v>
      </c>
      <c r="K328" s="21">
        <v>33.567999999999998</v>
      </c>
      <c r="L328" s="21">
        <v>0.20710999999999999</v>
      </c>
      <c r="M328" s="21">
        <v>9.1359999999999997E-2</v>
      </c>
      <c r="N328" s="21">
        <v>0.35715999999999998</v>
      </c>
      <c r="O328" s="21">
        <v>0</v>
      </c>
      <c r="Q328">
        <f t="shared" si="10"/>
        <v>61.093199999999996</v>
      </c>
      <c r="R328">
        <f t="shared" si="11"/>
        <v>134.27199999999999</v>
      </c>
    </row>
    <row r="329" spans="1:18" ht="30" outlineLevel="2" x14ac:dyDescent="0.25">
      <c r="A329" s="20" t="s">
        <v>65</v>
      </c>
      <c r="B329" s="3" t="s">
        <v>26</v>
      </c>
      <c r="C329">
        <v>7</v>
      </c>
      <c r="D329" s="20" t="s">
        <v>93</v>
      </c>
      <c r="E329" s="20" t="s">
        <v>108</v>
      </c>
      <c r="F329" s="20" t="s">
        <v>95</v>
      </c>
      <c r="G329" s="20" t="s">
        <v>109</v>
      </c>
      <c r="H329" s="20" t="s">
        <v>110</v>
      </c>
      <c r="I329" s="21">
        <v>1.6246999999999998</v>
      </c>
      <c r="J329" s="21">
        <v>14.725499999999998</v>
      </c>
      <c r="K329" s="21">
        <v>32.364999999999995</v>
      </c>
      <c r="L329" s="21">
        <v>0.19971999999999998</v>
      </c>
      <c r="M329" s="21">
        <v>8.8179999999999994E-2</v>
      </c>
      <c r="N329" s="21">
        <v>0.34469</v>
      </c>
      <c r="O329" s="21">
        <v>0</v>
      </c>
      <c r="Q329">
        <f t="shared" si="10"/>
        <v>103.07849999999999</v>
      </c>
      <c r="R329">
        <f t="shared" si="11"/>
        <v>226.55499999999995</v>
      </c>
    </row>
    <row r="330" spans="1:18" ht="30" outlineLevel="2" x14ac:dyDescent="0.25">
      <c r="A330" s="20" t="s">
        <v>66</v>
      </c>
      <c r="B330" s="3" t="s">
        <v>38</v>
      </c>
      <c r="C330">
        <v>4</v>
      </c>
      <c r="D330" s="20" t="s">
        <v>93</v>
      </c>
      <c r="E330" s="20" t="s">
        <v>108</v>
      </c>
      <c r="F330" s="20" t="s">
        <v>95</v>
      </c>
      <c r="G330" s="20" t="s">
        <v>109</v>
      </c>
      <c r="H330" s="20" t="s">
        <v>110</v>
      </c>
      <c r="I330" s="21">
        <v>1.6671999999999998</v>
      </c>
      <c r="J330" s="21">
        <v>15.111099999999999</v>
      </c>
      <c r="K330" s="21">
        <v>33.211999999999996</v>
      </c>
      <c r="L330" s="21">
        <v>0.20491999999999999</v>
      </c>
      <c r="M330" s="21">
        <v>9.040999999999999E-2</v>
      </c>
      <c r="N330" s="21">
        <v>0.35346</v>
      </c>
      <c r="O330" s="21">
        <v>0</v>
      </c>
      <c r="Q330">
        <f t="shared" si="10"/>
        <v>60.444399999999995</v>
      </c>
      <c r="R330">
        <f t="shared" si="11"/>
        <v>132.84799999999998</v>
      </c>
    </row>
    <row r="331" spans="1:18" ht="30" outlineLevel="2" x14ac:dyDescent="0.25">
      <c r="A331" s="20" t="s">
        <v>67</v>
      </c>
      <c r="B331" s="3" t="s">
        <v>34</v>
      </c>
      <c r="C331">
        <v>15</v>
      </c>
      <c r="D331" s="20" t="s">
        <v>93</v>
      </c>
      <c r="E331" s="20" t="s">
        <v>108</v>
      </c>
      <c r="F331" s="20" t="s">
        <v>95</v>
      </c>
      <c r="G331" s="20" t="s">
        <v>109</v>
      </c>
      <c r="H331" s="20" t="s">
        <v>110</v>
      </c>
      <c r="I331" s="21">
        <v>1.7222999999999999</v>
      </c>
      <c r="J331" s="21">
        <v>15.61</v>
      </c>
      <c r="K331" s="21">
        <v>34.308</v>
      </c>
      <c r="L331" s="21">
        <v>0.21164999999999998</v>
      </c>
      <c r="M331" s="21">
        <v>9.330999999999999E-2</v>
      </c>
      <c r="N331" s="21">
        <v>0.36481999999999998</v>
      </c>
      <c r="O331" s="21">
        <v>0</v>
      </c>
      <c r="Q331">
        <f t="shared" si="10"/>
        <v>234.14999999999998</v>
      </c>
      <c r="R331">
        <f t="shared" si="11"/>
        <v>514.62</v>
      </c>
    </row>
    <row r="332" spans="1:18" ht="30" outlineLevel="2" x14ac:dyDescent="0.25">
      <c r="A332" s="20" t="s">
        <v>68</v>
      </c>
      <c r="B332" s="3" t="s">
        <v>28</v>
      </c>
      <c r="C332">
        <v>4</v>
      </c>
      <c r="D332" s="20" t="s">
        <v>93</v>
      </c>
      <c r="E332" s="20" t="s">
        <v>108</v>
      </c>
      <c r="F332" s="20" t="s">
        <v>95</v>
      </c>
      <c r="G332" s="20" t="s">
        <v>109</v>
      </c>
      <c r="H332" s="20" t="s">
        <v>110</v>
      </c>
      <c r="I332" s="21">
        <v>1.5125</v>
      </c>
      <c r="J332" s="21">
        <v>13.707799999999999</v>
      </c>
      <c r="K332" s="21">
        <v>30.13</v>
      </c>
      <c r="L332" s="21">
        <v>0.18598999999999999</v>
      </c>
      <c r="M332" s="21">
        <v>8.2279999999999992E-2</v>
      </c>
      <c r="N332" s="21">
        <v>0.32153999999999999</v>
      </c>
      <c r="O332" s="21">
        <v>0</v>
      </c>
      <c r="Q332">
        <f t="shared" si="10"/>
        <v>54.831199999999995</v>
      </c>
      <c r="R332">
        <f t="shared" si="11"/>
        <v>120.52</v>
      </c>
    </row>
    <row r="333" spans="1:18" ht="30" outlineLevel="2" x14ac:dyDescent="0.25">
      <c r="A333" s="20" t="s">
        <v>69</v>
      </c>
      <c r="B333" s="3" t="s">
        <v>26</v>
      </c>
      <c r="C333">
        <v>4</v>
      </c>
      <c r="D333" s="20" t="s">
        <v>93</v>
      </c>
      <c r="E333" s="20" t="s">
        <v>108</v>
      </c>
      <c r="F333" s="20" t="s">
        <v>95</v>
      </c>
      <c r="G333" s="20" t="s">
        <v>109</v>
      </c>
      <c r="H333" s="20" t="s">
        <v>110</v>
      </c>
      <c r="I333" s="21">
        <v>1.4450999999999998</v>
      </c>
      <c r="J333" s="21">
        <v>13.0977</v>
      </c>
      <c r="K333" s="21">
        <v>28.786999999999999</v>
      </c>
      <c r="L333" s="21">
        <v>0.17774999999999999</v>
      </c>
      <c r="M333" s="21">
        <v>7.8729999999999994E-2</v>
      </c>
      <c r="N333" s="21">
        <v>0.30761999999999995</v>
      </c>
      <c r="O333" s="21">
        <v>0</v>
      </c>
      <c r="Q333">
        <f t="shared" si="10"/>
        <v>52.390799999999999</v>
      </c>
      <c r="R333">
        <f t="shared" si="11"/>
        <v>115.148</v>
      </c>
    </row>
    <row r="334" spans="1:18" ht="30" outlineLevel="2" x14ac:dyDescent="0.25">
      <c r="A334" s="20" t="s">
        <v>70</v>
      </c>
      <c r="B334" s="3" t="s">
        <v>38</v>
      </c>
      <c r="C334">
        <v>4</v>
      </c>
      <c r="D334" s="20" t="s">
        <v>93</v>
      </c>
      <c r="E334" s="20" t="s">
        <v>108</v>
      </c>
      <c r="F334" s="20" t="s">
        <v>95</v>
      </c>
      <c r="G334" s="20" t="s">
        <v>109</v>
      </c>
      <c r="H334" s="20" t="s">
        <v>110</v>
      </c>
      <c r="I334" s="21">
        <v>1.4795999999999998</v>
      </c>
      <c r="J334" s="21">
        <v>13.409999999999998</v>
      </c>
      <c r="K334" s="21">
        <v>29.473999999999997</v>
      </c>
      <c r="L334" s="21">
        <v>0.18196999999999999</v>
      </c>
      <c r="M334" s="21">
        <v>8.0539999999999987E-2</v>
      </c>
      <c r="N334" s="21">
        <v>0.31472999999999995</v>
      </c>
      <c r="O334" s="21">
        <v>0</v>
      </c>
      <c r="Q334">
        <f t="shared" si="10"/>
        <v>53.639999999999993</v>
      </c>
      <c r="R334">
        <f t="shared" si="11"/>
        <v>117.89599999999999</v>
      </c>
    </row>
    <row r="335" spans="1:18" ht="30" outlineLevel="2" x14ac:dyDescent="0.25">
      <c r="A335" s="20" t="s">
        <v>71</v>
      </c>
      <c r="B335" s="3" t="s">
        <v>34</v>
      </c>
      <c r="C335">
        <v>19</v>
      </c>
      <c r="D335" s="20" t="s">
        <v>93</v>
      </c>
      <c r="E335" s="20" t="s">
        <v>108</v>
      </c>
      <c r="F335" s="20" t="s">
        <v>95</v>
      </c>
      <c r="G335" s="20" t="s">
        <v>109</v>
      </c>
      <c r="H335" s="20" t="s">
        <v>110</v>
      </c>
      <c r="I335" s="21">
        <v>1.5230999999999999</v>
      </c>
      <c r="J335" s="21">
        <v>13.804499999999999</v>
      </c>
      <c r="K335" s="21">
        <v>30.341999999999999</v>
      </c>
      <c r="L335" s="21">
        <v>0.18729999999999999</v>
      </c>
      <c r="M335" s="21">
        <v>8.2839999999999997E-2</v>
      </c>
      <c r="N335" s="21">
        <v>0.32372999999999996</v>
      </c>
      <c r="O335" s="21">
        <v>0</v>
      </c>
      <c r="Q335">
        <f t="shared" si="10"/>
        <v>262.28549999999996</v>
      </c>
      <c r="R335">
        <f t="shared" si="11"/>
        <v>576.49799999999993</v>
      </c>
    </row>
    <row r="336" spans="1:18" ht="30" outlineLevel="2" x14ac:dyDescent="0.25">
      <c r="A336" s="20" t="s">
        <v>72</v>
      </c>
      <c r="B336" s="3" t="s">
        <v>28</v>
      </c>
      <c r="C336">
        <v>4</v>
      </c>
      <c r="D336" s="20" t="s">
        <v>93</v>
      </c>
      <c r="E336" s="20" t="s">
        <v>108</v>
      </c>
      <c r="F336" s="20" t="s">
        <v>95</v>
      </c>
      <c r="G336" s="20" t="s">
        <v>109</v>
      </c>
      <c r="H336" s="20" t="s">
        <v>110</v>
      </c>
      <c r="I336" s="21">
        <v>1.7019</v>
      </c>
      <c r="J336" s="21">
        <v>15.425599999999999</v>
      </c>
      <c r="K336" s="21">
        <v>33.903999999999996</v>
      </c>
      <c r="L336" s="21">
        <v>0.20915999999999998</v>
      </c>
      <c r="M336" s="21">
        <v>9.2229999999999993E-2</v>
      </c>
      <c r="N336" s="21">
        <v>0.36062</v>
      </c>
      <c r="O336" s="21">
        <v>0</v>
      </c>
      <c r="Q336">
        <f t="shared" si="10"/>
        <v>61.702399999999997</v>
      </c>
      <c r="R336">
        <f t="shared" si="11"/>
        <v>135.61599999999999</v>
      </c>
    </row>
    <row r="337" spans="1:18" ht="30" outlineLevel="2" x14ac:dyDescent="0.25">
      <c r="A337" s="20" t="s">
        <v>73</v>
      </c>
      <c r="B337" s="3" t="s">
        <v>26</v>
      </c>
      <c r="C337">
        <v>7</v>
      </c>
      <c r="D337" s="20" t="s">
        <v>93</v>
      </c>
      <c r="E337" s="20" t="s">
        <v>108</v>
      </c>
      <c r="F337" s="20" t="s">
        <v>95</v>
      </c>
      <c r="G337" s="20" t="s">
        <v>109</v>
      </c>
      <c r="H337" s="20" t="s">
        <v>110</v>
      </c>
      <c r="I337" s="21">
        <v>1.6274999999999999</v>
      </c>
      <c r="J337" s="21">
        <v>14.751099999999999</v>
      </c>
      <c r="K337" s="21">
        <v>32.421999999999997</v>
      </c>
      <c r="L337" s="21">
        <v>0.20007</v>
      </c>
      <c r="M337" s="21">
        <v>8.8319999999999996E-2</v>
      </c>
      <c r="N337" s="21">
        <v>0.34526999999999997</v>
      </c>
      <c r="O337" s="21">
        <v>0</v>
      </c>
      <c r="Q337">
        <f t="shared" si="10"/>
        <v>103.2577</v>
      </c>
      <c r="R337">
        <f t="shared" si="11"/>
        <v>226.95399999999998</v>
      </c>
    </row>
    <row r="338" spans="1:18" ht="30" outlineLevel="2" x14ac:dyDescent="0.25">
      <c r="A338" s="20" t="s">
        <v>74</v>
      </c>
      <c r="B338" s="3" t="s">
        <v>38</v>
      </c>
      <c r="C338">
        <v>4</v>
      </c>
      <c r="D338" s="20" t="s">
        <v>93</v>
      </c>
      <c r="E338" s="20" t="s">
        <v>108</v>
      </c>
      <c r="F338" s="20" t="s">
        <v>95</v>
      </c>
      <c r="G338" s="20" t="s">
        <v>109</v>
      </c>
      <c r="H338" s="20" t="s">
        <v>110</v>
      </c>
      <c r="I338" s="21">
        <v>1.6575</v>
      </c>
      <c r="J338" s="21">
        <v>15.0223</v>
      </c>
      <c r="K338" s="21">
        <v>33.017999999999994</v>
      </c>
      <c r="L338" s="21">
        <v>0.20372999999999999</v>
      </c>
      <c r="M338" s="21">
        <v>8.9899999999999994E-2</v>
      </c>
      <c r="N338" s="21">
        <v>0.35145999999999999</v>
      </c>
      <c r="O338" s="21">
        <v>0</v>
      </c>
      <c r="Q338">
        <f t="shared" si="10"/>
        <v>60.089199999999998</v>
      </c>
      <c r="R338">
        <f t="shared" si="11"/>
        <v>132.07199999999997</v>
      </c>
    </row>
    <row r="339" spans="1:18" ht="30" outlineLevel="2" x14ac:dyDescent="0.25">
      <c r="A339" s="20" t="s">
        <v>75</v>
      </c>
      <c r="B339" s="3" t="s">
        <v>34</v>
      </c>
      <c r="C339">
        <v>15</v>
      </c>
      <c r="D339" s="20" t="s">
        <v>93</v>
      </c>
      <c r="E339" s="20" t="s">
        <v>108</v>
      </c>
      <c r="F339" s="20" t="s">
        <v>95</v>
      </c>
      <c r="G339" s="20" t="s">
        <v>109</v>
      </c>
      <c r="H339" s="20" t="s">
        <v>110</v>
      </c>
      <c r="I339" s="21">
        <v>1.7090999999999998</v>
      </c>
      <c r="J339" s="21">
        <v>15.489999999999998</v>
      </c>
      <c r="K339" s="21">
        <v>34.045999999999999</v>
      </c>
      <c r="L339" s="21">
        <v>0.21003999999999998</v>
      </c>
      <c r="M339" s="21">
        <v>9.2609999999999998E-2</v>
      </c>
      <c r="N339" s="21">
        <v>0.36209999999999998</v>
      </c>
      <c r="O339" s="21">
        <v>0</v>
      </c>
      <c r="Q339">
        <f t="shared" si="10"/>
        <v>232.34999999999997</v>
      </c>
      <c r="R339">
        <f t="shared" si="11"/>
        <v>510.69</v>
      </c>
    </row>
    <row r="340" spans="1:18" ht="30" outlineLevel="2" x14ac:dyDescent="0.25">
      <c r="A340" s="20" t="s">
        <v>76</v>
      </c>
      <c r="B340" s="3" t="s">
        <v>28</v>
      </c>
      <c r="C340">
        <v>4</v>
      </c>
      <c r="D340" s="20" t="s">
        <v>93</v>
      </c>
      <c r="E340" s="20" t="s">
        <v>108</v>
      </c>
      <c r="F340" s="20" t="s">
        <v>95</v>
      </c>
      <c r="G340" s="20" t="s">
        <v>109</v>
      </c>
      <c r="H340" s="20" t="s">
        <v>110</v>
      </c>
      <c r="I340" s="21">
        <v>1.9450999999999998</v>
      </c>
      <c r="J340" s="21">
        <v>17.628899999999998</v>
      </c>
      <c r="K340" s="21">
        <v>38.747</v>
      </c>
      <c r="L340" s="21">
        <v>0.23888999999999999</v>
      </c>
      <c r="M340" s="21">
        <v>0.10511</v>
      </c>
      <c r="N340" s="21">
        <v>0.41110999999999998</v>
      </c>
      <c r="O340" s="21">
        <v>0</v>
      </c>
      <c r="Q340">
        <f t="shared" si="10"/>
        <v>70.515599999999992</v>
      </c>
      <c r="R340">
        <f t="shared" si="11"/>
        <v>154.988</v>
      </c>
    </row>
    <row r="341" spans="1:18" ht="30" outlineLevel="2" x14ac:dyDescent="0.25">
      <c r="A341" s="20" t="s">
        <v>77</v>
      </c>
      <c r="B341" s="3" t="s">
        <v>26</v>
      </c>
      <c r="C341">
        <v>8</v>
      </c>
      <c r="D341" s="20" t="s">
        <v>93</v>
      </c>
      <c r="E341" s="20" t="s">
        <v>108</v>
      </c>
      <c r="F341" s="20" t="s">
        <v>95</v>
      </c>
      <c r="G341" s="20" t="s">
        <v>109</v>
      </c>
      <c r="H341" s="20" t="s">
        <v>110</v>
      </c>
      <c r="I341" s="21">
        <v>1.8600999999999999</v>
      </c>
      <c r="J341" s="21">
        <v>16.858899999999998</v>
      </c>
      <c r="K341" s="21">
        <v>37.053999999999995</v>
      </c>
      <c r="L341" s="21">
        <v>0.22849</v>
      </c>
      <c r="M341" s="21">
        <v>0.10063</v>
      </c>
      <c r="N341" s="21">
        <v>0.39355999999999997</v>
      </c>
      <c r="O341" s="21">
        <v>0</v>
      </c>
      <c r="Q341">
        <f t="shared" si="10"/>
        <v>134.87119999999999</v>
      </c>
      <c r="R341">
        <f t="shared" si="11"/>
        <v>296.43199999999996</v>
      </c>
    </row>
    <row r="342" spans="1:18" ht="30" outlineLevel="2" x14ac:dyDescent="0.25">
      <c r="A342" s="20" t="s">
        <v>78</v>
      </c>
      <c r="B342" s="3" t="s">
        <v>38</v>
      </c>
      <c r="C342">
        <v>5</v>
      </c>
      <c r="D342" s="20" t="s">
        <v>93</v>
      </c>
      <c r="E342" s="20" t="s">
        <v>108</v>
      </c>
      <c r="F342" s="20" t="s">
        <v>95</v>
      </c>
      <c r="G342" s="20" t="s">
        <v>109</v>
      </c>
      <c r="H342" s="20" t="s">
        <v>110</v>
      </c>
      <c r="I342" s="21">
        <v>1.8942999999999999</v>
      </c>
      <c r="J342" s="21">
        <v>17.168899999999997</v>
      </c>
      <c r="K342" s="21">
        <v>37.734999999999999</v>
      </c>
      <c r="L342" s="21">
        <v>0.23268</v>
      </c>
      <c r="M342" s="21">
        <v>0.10242999999999999</v>
      </c>
      <c r="N342" s="21">
        <v>0.40061999999999998</v>
      </c>
      <c r="O342" s="21">
        <v>0</v>
      </c>
      <c r="Q342">
        <f t="shared" si="10"/>
        <v>85.844499999999982</v>
      </c>
      <c r="R342">
        <f t="shared" si="11"/>
        <v>188.67500000000001</v>
      </c>
    </row>
    <row r="343" spans="1:18" ht="30" outlineLevel="2" x14ac:dyDescent="0.25">
      <c r="A343" s="20" t="s">
        <v>79</v>
      </c>
      <c r="B343" s="3" t="s">
        <v>34</v>
      </c>
      <c r="C343">
        <v>14</v>
      </c>
      <c r="D343" s="20" t="s">
        <v>93</v>
      </c>
      <c r="E343" s="20" t="s">
        <v>108</v>
      </c>
      <c r="F343" s="20" t="s">
        <v>95</v>
      </c>
      <c r="G343" s="20" t="s">
        <v>109</v>
      </c>
      <c r="H343" s="20" t="s">
        <v>110</v>
      </c>
      <c r="I343" s="21">
        <v>1.9531999999999998</v>
      </c>
      <c r="J343" s="21">
        <v>17.703299999999999</v>
      </c>
      <c r="K343" s="21">
        <v>38.909999999999997</v>
      </c>
      <c r="L343" s="21">
        <v>0.23988999999999999</v>
      </c>
      <c r="M343" s="21">
        <v>0.10553</v>
      </c>
      <c r="N343" s="21">
        <v>0.41278999999999999</v>
      </c>
      <c r="O343" s="21">
        <v>0</v>
      </c>
      <c r="Q343">
        <f t="shared" si="10"/>
        <v>247.84619999999998</v>
      </c>
      <c r="R343">
        <f t="shared" si="11"/>
        <v>544.74</v>
      </c>
    </row>
    <row r="344" spans="1:18" ht="30" outlineLevel="1" x14ac:dyDescent="0.25">
      <c r="A344" s="22"/>
      <c r="B344" s="17"/>
      <c r="D344" s="22"/>
      <c r="E344" s="22"/>
      <c r="F344" s="22"/>
      <c r="G344" s="22"/>
      <c r="H344" s="2" t="s">
        <v>12</v>
      </c>
      <c r="I344" s="23"/>
      <c r="J344" s="23"/>
      <c r="K344" s="23"/>
      <c r="L344" s="23"/>
      <c r="M344" s="23"/>
      <c r="N344" s="23"/>
      <c r="O344" s="23"/>
      <c r="Q344">
        <f>SUBTOTAL(9,Q296:Q343)</f>
        <v>5079.9005399999996</v>
      </c>
      <c r="R344">
        <f>SUBTOTAL(9,R296:R343)</f>
        <v>11165.103999999998</v>
      </c>
    </row>
    <row r="345" spans="1:18" x14ac:dyDescent="0.25">
      <c r="A345" s="22"/>
      <c r="B345" s="17"/>
      <c r="D345" s="22"/>
      <c r="E345" s="22"/>
      <c r="F345" s="22"/>
      <c r="G345" s="22"/>
      <c r="H345" s="2" t="s">
        <v>14</v>
      </c>
      <c r="I345" s="23"/>
      <c r="J345" s="23"/>
      <c r="K345" s="23"/>
      <c r="L345" s="23"/>
      <c r="M345" s="23"/>
      <c r="N345" s="23"/>
      <c r="O345" s="23"/>
      <c r="Q345">
        <f>SUBTOTAL(9,Q2:Q343)</f>
        <v>43246.250709999978</v>
      </c>
      <c r="R345">
        <f>SUBTOTAL(9,R2:R343)</f>
        <v>74062.927420000022</v>
      </c>
    </row>
  </sheetData>
  <pageMargins left="0.7" right="0.7" top="0.75" bottom="0.75" header="0.3" footer="0.3"/>
  <pageSetup scale="4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6"/>
  <sheetViews>
    <sheetView view="pageBreakPreview" zoomScale="90" zoomScaleNormal="100" zoomScaleSheetLayoutView="90" workbookViewId="0">
      <selection activeCell="P35" sqref="P35"/>
    </sheetView>
  </sheetViews>
  <sheetFormatPr defaultRowHeight="15" x14ac:dyDescent="0.25"/>
  <cols>
    <col min="1" max="1" width="22.85546875" customWidth="1"/>
    <col min="2" max="3" width="0" hidden="1" customWidth="1"/>
    <col min="4" max="4" width="8" customWidth="1"/>
    <col min="5" max="5" width="13.140625" customWidth="1"/>
    <col min="6" max="6" width="14" customWidth="1"/>
    <col min="7" max="7" width="12.7109375" customWidth="1"/>
    <col min="8" max="8" width="12.140625" customWidth="1"/>
    <col min="9" max="9" width="12" customWidth="1"/>
    <col min="10" max="10" width="12" hidden="1" customWidth="1"/>
    <col min="11" max="11" width="10.85546875" hidden="1" customWidth="1"/>
    <col min="12" max="12" width="15.140625" hidden="1" customWidth="1"/>
    <col min="13" max="13" width="13.42578125" hidden="1" customWidth="1"/>
    <col min="14" max="14" width="10.28515625" hidden="1" customWidth="1"/>
  </cols>
  <sheetData>
    <row r="1" spans="1:14" ht="97.5" customHeight="1" x14ac:dyDescent="0.25">
      <c r="A1" s="149" t="s">
        <v>242</v>
      </c>
      <c r="B1" s="149" t="s">
        <v>241</v>
      </c>
      <c r="C1" s="154" t="s">
        <v>240</v>
      </c>
      <c r="D1" s="153" t="s">
        <v>239</v>
      </c>
      <c r="E1" s="152" t="s">
        <v>238</v>
      </c>
      <c r="F1" s="152" t="s">
        <v>237</v>
      </c>
      <c r="G1" s="149" t="s">
        <v>249</v>
      </c>
      <c r="H1" s="149" t="s">
        <v>250</v>
      </c>
      <c r="I1" s="149" t="s">
        <v>251</v>
      </c>
      <c r="J1" s="151" t="s">
        <v>236</v>
      </c>
      <c r="K1" s="151" t="s">
        <v>235</v>
      </c>
      <c r="L1" s="151" t="s">
        <v>234</v>
      </c>
      <c r="M1" s="151" t="s">
        <v>233</v>
      </c>
      <c r="N1" s="150" t="s">
        <v>232</v>
      </c>
    </row>
    <row r="2" spans="1:14" x14ac:dyDescent="0.25">
      <c r="A2" s="137" t="s">
        <v>3</v>
      </c>
      <c r="B2" s="136" t="s">
        <v>95</v>
      </c>
      <c r="C2" s="135">
        <v>202</v>
      </c>
      <c r="D2" s="134" t="s">
        <v>211</v>
      </c>
      <c r="E2" s="132">
        <v>36</v>
      </c>
      <c r="F2" s="132">
        <v>26</v>
      </c>
      <c r="G2" s="136">
        <f>AVERAGE('CAMD Unit O3 Season'!F2:F4)</f>
        <v>14.967999999999998</v>
      </c>
      <c r="H2" s="132">
        <f t="shared" ref="H2:H33" si="0">E2-G2</f>
        <v>21.032000000000004</v>
      </c>
      <c r="I2" s="132">
        <f t="shared" ref="I2:I33" si="1">F2-G2</f>
        <v>11.032000000000002</v>
      </c>
      <c r="J2" s="128" t="s">
        <v>231</v>
      </c>
      <c r="K2" s="128"/>
      <c r="L2" s="128"/>
      <c r="M2" s="138"/>
      <c r="N2" s="148"/>
    </row>
    <row r="3" spans="1:14" x14ac:dyDescent="0.25">
      <c r="A3" s="137" t="s">
        <v>230</v>
      </c>
      <c r="B3" s="136" t="s">
        <v>95</v>
      </c>
      <c r="C3" s="135">
        <v>167</v>
      </c>
      <c r="D3" s="134" t="s">
        <v>186</v>
      </c>
      <c r="E3" s="132"/>
      <c r="F3" s="132"/>
      <c r="G3" s="136"/>
      <c r="H3" s="132">
        <f t="shared" si="0"/>
        <v>0</v>
      </c>
      <c r="I3" s="132">
        <f t="shared" si="1"/>
        <v>0</v>
      </c>
      <c r="J3" s="128"/>
      <c r="K3" s="128"/>
      <c r="L3" s="128"/>
      <c r="M3" s="138"/>
      <c r="N3" s="128"/>
    </row>
    <row r="4" spans="1:14" x14ac:dyDescent="0.25">
      <c r="A4" s="137" t="s">
        <v>230</v>
      </c>
      <c r="B4" s="136" t="s">
        <v>95</v>
      </c>
      <c r="C4" s="135">
        <v>167</v>
      </c>
      <c r="D4" s="134" t="s">
        <v>213</v>
      </c>
      <c r="E4" s="132">
        <v>118</v>
      </c>
      <c r="F4" s="132">
        <v>86</v>
      </c>
      <c r="G4" s="136"/>
      <c r="H4" s="132">
        <f t="shared" si="0"/>
        <v>118</v>
      </c>
      <c r="I4" s="132">
        <f t="shared" si="1"/>
        <v>86</v>
      </c>
      <c r="J4" s="128"/>
      <c r="K4" s="128"/>
      <c r="L4" s="128"/>
      <c r="M4" s="138"/>
      <c r="N4" s="128"/>
    </row>
    <row r="5" spans="1:14" ht="26.25" x14ac:dyDescent="0.25">
      <c r="A5" s="137" t="s">
        <v>227</v>
      </c>
      <c r="B5" s="136" t="s">
        <v>95</v>
      </c>
      <c r="C5" s="135">
        <v>56505</v>
      </c>
      <c r="D5" s="134" t="s">
        <v>229</v>
      </c>
      <c r="E5" s="132">
        <v>20</v>
      </c>
      <c r="F5" s="132">
        <v>14</v>
      </c>
      <c r="G5" s="133">
        <f>AVERAGE('CAMD Unit O3 Season'!F5:F7)</f>
        <v>6.6960000000000006</v>
      </c>
      <c r="H5" s="132">
        <f t="shared" si="0"/>
        <v>13.303999999999998</v>
      </c>
      <c r="I5" s="132">
        <f t="shared" si="1"/>
        <v>7.3039999999999994</v>
      </c>
      <c r="J5" s="128"/>
      <c r="K5" s="128"/>
      <c r="L5" s="128"/>
      <c r="M5" s="138"/>
      <c r="N5" s="128"/>
    </row>
    <row r="6" spans="1:14" ht="27" x14ac:dyDescent="0.3">
      <c r="A6" s="137" t="s">
        <v>227</v>
      </c>
      <c r="B6" s="136" t="s">
        <v>95</v>
      </c>
      <c r="C6" s="135">
        <v>56505</v>
      </c>
      <c r="D6" s="134" t="s">
        <v>228</v>
      </c>
      <c r="E6" s="132">
        <v>24</v>
      </c>
      <c r="F6" s="132">
        <v>17</v>
      </c>
      <c r="G6" s="133">
        <f>AVERAGE('CAMD Unit O3 Season'!F8:F10)</f>
        <v>3.9136666666666673</v>
      </c>
      <c r="H6" s="132">
        <f t="shared" si="0"/>
        <v>20.086333333333332</v>
      </c>
      <c r="I6" s="132">
        <f t="shared" si="1"/>
        <v>13.086333333333332</v>
      </c>
      <c r="J6" s="128"/>
      <c r="K6" s="128"/>
      <c r="L6" s="128"/>
      <c r="M6" s="138"/>
      <c r="N6" s="128"/>
    </row>
    <row r="7" spans="1:14" ht="27" x14ac:dyDescent="0.3">
      <c r="A7" s="137" t="s">
        <v>227</v>
      </c>
      <c r="B7" s="136" t="s">
        <v>95</v>
      </c>
      <c r="C7" s="135">
        <v>56505</v>
      </c>
      <c r="D7" s="134" t="s">
        <v>226</v>
      </c>
      <c r="E7" s="132">
        <v>19</v>
      </c>
      <c r="F7" s="132">
        <v>15</v>
      </c>
      <c r="G7" s="133">
        <f>AVERAGE('CAMD Unit O3 Season'!F11:F13)</f>
        <v>6.3903333333333334</v>
      </c>
      <c r="H7" s="132">
        <f t="shared" si="0"/>
        <v>12.609666666666666</v>
      </c>
      <c r="I7" s="132">
        <f t="shared" si="1"/>
        <v>8.6096666666666657</v>
      </c>
      <c r="J7" s="128"/>
      <c r="K7" s="128"/>
      <c r="L7" s="128"/>
      <c r="M7" s="138"/>
      <c r="N7" s="128"/>
    </row>
    <row r="8" spans="1:14" ht="14.45" x14ac:dyDescent="0.3">
      <c r="A8" s="137" t="s">
        <v>225</v>
      </c>
      <c r="B8" s="136" t="s">
        <v>95</v>
      </c>
      <c r="C8" s="135">
        <v>55340</v>
      </c>
      <c r="D8" s="134" t="s">
        <v>188</v>
      </c>
      <c r="E8" s="132">
        <v>17</v>
      </c>
      <c r="F8" s="132">
        <v>17</v>
      </c>
      <c r="G8" s="133">
        <f>AVERAGE('CAMD Unit O3 Season'!F14:F16)</f>
        <v>6.5076666666666663</v>
      </c>
      <c r="H8" s="132">
        <f t="shared" si="0"/>
        <v>10.492333333333335</v>
      </c>
      <c r="I8" s="132">
        <f t="shared" si="1"/>
        <v>10.492333333333335</v>
      </c>
      <c r="J8" s="128"/>
      <c r="K8" s="128"/>
      <c r="L8" s="128"/>
      <c r="M8" s="138"/>
      <c r="N8" s="128"/>
    </row>
    <row r="9" spans="1:14" ht="14.45" x14ac:dyDescent="0.3">
      <c r="A9" s="137" t="s">
        <v>225</v>
      </c>
      <c r="B9" s="136" t="s">
        <v>95</v>
      </c>
      <c r="C9" s="135">
        <v>55340</v>
      </c>
      <c r="D9" s="134" t="s">
        <v>186</v>
      </c>
      <c r="E9" s="132">
        <v>18</v>
      </c>
      <c r="F9" s="132">
        <v>18</v>
      </c>
      <c r="G9" s="133">
        <f>AVERAGE('CAMD Unit O3 Season'!F17:F19)</f>
        <v>5.1450000000000005</v>
      </c>
      <c r="H9" s="132">
        <f t="shared" si="0"/>
        <v>12.855</v>
      </c>
      <c r="I9" s="132">
        <f t="shared" si="1"/>
        <v>12.855</v>
      </c>
      <c r="J9" s="128"/>
      <c r="K9" s="128"/>
      <c r="L9" s="128"/>
      <c r="M9" s="138"/>
      <c r="N9" s="128"/>
    </row>
    <row r="10" spans="1:14" ht="14.45" x14ac:dyDescent="0.3">
      <c r="A10" s="137" t="s">
        <v>13</v>
      </c>
      <c r="B10" s="136" t="s">
        <v>95</v>
      </c>
      <c r="C10" s="135">
        <v>6138</v>
      </c>
      <c r="D10" s="134" t="s">
        <v>188</v>
      </c>
      <c r="E10" s="132">
        <v>1332</v>
      </c>
      <c r="F10" s="132">
        <v>965</v>
      </c>
      <c r="G10" s="133">
        <f>AVERAGE('CAMD Unit O3 Season'!F20:F22)</f>
        <v>2008.0240000000001</v>
      </c>
      <c r="H10" s="132">
        <f t="shared" si="0"/>
        <v>-676.02400000000011</v>
      </c>
      <c r="I10" s="132">
        <f t="shared" si="1"/>
        <v>-1043.0240000000001</v>
      </c>
      <c r="J10" s="128">
        <v>0.23</v>
      </c>
      <c r="K10" s="128" t="s">
        <v>187</v>
      </c>
      <c r="L10" s="146">
        <v>12179864.662</v>
      </c>
      <c r="M10" s="138">
        <f>(J10*L10)/2000</f>
        <v>1400.68443613</v>
      </c>
      <c r="N10" s="128">
        <f>M10-G10</f>
        <v>-607.33956387000012</v>
      </c>
    </row>
    <row r="11" spans="1:14" x14ac:dyDescent="0.25">
      <c r="A11" s="137" t="s">
        <v>224</v>
      </c>
      <c r="B11" s="136" t="s">
        <v>95</v>
      </c>
      <c r="C11" s="135">
        <v>7825</v>
      </c>
      <c r="D11" s="134" t="s">
        <v>223</v>
      </c>
      <c r="E11" s="132">
        <v>14</v>
      </c>
      <c r="F11" s="132">
        <v>14</v>
      </c>
      <c r="G11" s="133">
        <f>AVERAGE('CAMD Unit O3 Season'!F23:F25)</f>
        <v>4.4396666666666667</v>
      </c>
      <c r="H11" s="132">
        <f t="shared" si="0"/>
        <v>9.5603333333333325</v>
      </c>
      <c r="I11" s="132">
        <f t="shared" si="1"/>
        <v>9.5603333333333325</v>
      </c>
      <c r="J11" s="128"/>
      <c r="K11" s="128"/>
      <c r="L11" s="128"/>
      <c r="M11" s="138"/>
      <c r="N11" s="128"/>
    </row>
    <row r="12" spans="1:14" x14ac:dyDescent="0.25">
      <c r="A12" s="137" t="s">
        <v>222</v>
      </c>
      <c r="B12" s="136" t="s">
        <v>95</v>
      </c>
      <c r="C12" s="135">
        <v>168</v>
      </c>
      <c r="D12" s="134" t="s">
        <v>188</v>
      </c>
      <c r="E12" s="132"/>
      <c r="F12" s="132"/>
      <c r="G12" s="136"/>
      <c r="H12" s="132">
        <f t="shared" si="0"/>
        <v>0</v>
      </c>
      <c r="I12" s="132">
        <f t="shared" si="1"/>
        <v>0</v>
      </c>
      <c r="J12" s="128"/>
      <c r="K12" s="128"/>
      <c r="L12" s="128"/>
      <c r="M12" s="138"/>
      <c r="N12" s="128"/>
    </row>
    <row r="13" spans="1:14" x14ac:dyDescent="0.25">
      <c r="A13" s="137" t="s">
        <v>222</v>
      </c>
      <c r="B13" s="136" t="s">
        <v>95</v>
      </c>
      <c r="C13" s="135">
        <v>168</v>
      </c>
      <c r="D13" s="134" t="s">
        <v>186</v>
      </c>
      <c r="E13" s="132"/>
      <c r="F13" s="132"/>
      <c r="G13" s="136"/>
      <c r="H13" s="132">
        <f t="shared" si="0"/>
        <v>0</v>
      </c>
      <c r="I13" s="132">
        <f t="shared" si="1"/>
        <v>0</v>
      </c>
      <c r="J13" s="128"/>
      <c r="K13" s="128"/>
      <c r="L13" s="128"/>
      <c r="M13" s="138"/>
      <c r="N13" s="128"/>
    </row>
    <row r="14" spans="1:14" ht="26.25" x14ac:dyDescent="0.25">
      <c r="A14" s="137" t="s">
        <v>221</v>
      </c>
      <c r="B14" s="136" t="s">
        <v>95</v>
      </c>
      <c r="C14" s="135">
        <v>56328</v>
      </c>
      <c r="D14" s="134" t="s">
        <v>188</v>
      </c>
      <c r="E14" s="132">
        <v>21</v>
      </c>
      <c r="F14" s="132">
        <v>21</v>
      </c>
      <c r="G14" s="133">
        <f>AVERAGE('CAMD Unit O3 Season'!F26:F28)</f>
        <v>6.6753333333333336</v>
      </c>
      <c r="H14" s="132">
        <f t="shared" si="0"/>
        <v>14.324666666666666</v>
      </c>
      <c r="I14" s="132">
        <f t="shared" si="1"/>
        <v>14.324666666666666</v>
      </c>
      <c r="J14" s="128"/>
      <c r="K14" s="128"/>
      <c r="L14" s="128"/>
      <c r="M14" s="138"/>
      <c r="N14" s="128"/>
    </row>
    <row r="15" spans="1:14" ht="26.25" x14ac:dyDescent="0.25">
      <c r="A15" s="137" t="s">
        <v>221</v>
      </c>
      <c r="B15" s="136" t="s">
        <v>95</v>
      </c>
      <c r="C15" s="135">
        <v>56328</v>
      </c>
      <c r="D15" s="134" t="s">
        <v>186</v>
      </c>
      <c r="E15" s="132">
        <v>19</v>
      </c>
      <c r="F15" s="132">
        <v>18</v>
      </c>
      <c r="G15" s="133">
        <f>AVERAGE('CAMD Unit O3 Season'!F29:F31)</f>
        <v>7.4303333333333326</v>
      </c>
      <c r="H15" s="132">
        <f t="shared" si="0"/>
        <v>11.569666666666667</v>
      </c>
      <c r="I15" s="132">
        <f t="shared" si="1"/>
        <v>10.569666666666667</v>
      </c>
      <c r="J15" s="128"/>
      <c r="K15" s="128"/>
      <c r="L15" s="128"/>
      <c r="M15" s="138"/>
      <c r="N15" s="128"/>
    </row>
    <row r="16" spans="1:14" ht="26.25" x14ac:dyDescent="0.25">
      <c r="A16" s="137" t="s">
        <v>221</v>
      </c>
      <c r="B16" s="136" t="s">
        <v>95</v>
      </c>
      <c r="C16" s="135">
        <v>56328</v>
      </c>
      <c r="D16" s="134" t="s">
        <v>213</v>
      </c>
      <c r="E16" s="132">
        <v>12</v>
      </c>
      <c r="F16" s="132">
        <v>12</v>
      </c>
      <c r="G16" s="133">
        <f>AVERAGE('CAMD Unit O3 Season'!F32:F34)</f>
        <v>5.508</v>
      </c>
      <c r="H16" s="132">
        <f t="shared" si="0"/>
        <v>6.492</v>
      </c>
      <c r="I16" s="132">
        <f t="shared" si="1"/>
        <v>6.492</v>
      </c>
      <c r="J16" s="128"/>
      <c r="K16" s="128"/>
      <c r="L16" s="128"/>
      <c r="M16" s="138"/>
      <c r="N16" s="128"/>
    </row>
    <row r="17" spans="1:14" ht="26.25" x14ac:dyDescent="0.25">
      <c r="A17" s="137" t="s">
        <v>221</v>
      </c>
      <c r="B17" s="136" t="s">
        <v>95</v>
      </c>
      <c r="C17" s="135">
        <v>56328</v>
      </c>
      <c r="D17" s="134" t="s">
        <v>212</v>
      </c>
      <c r="E17" s="132">
        <v>9</v>
      </c>
      <c r="F17" s="132">
        <v>9</v>
      </c>
      <c r="G17" s="133">
        <f>AVERAGE('CAMD Unit O3 Season'!F35:F37)</f>
        <v>5.0923333333333334</v>
      </c>
      <c r="H17" s="132">
        <f t="shared" si="0"/>
        <v>3.9076666666666666</v>
      </c>
      <c r="I17" s="132">
        <f t="shared" si="1"/>
        <v>3.9076666666666666</v>
      </c>
      <c r="J17" s="128"/>
      <c r="K17" s="128"/>
      <c r="L17" s="128"/>
      <c r="M17" s="138"/>
      <c r="N17" s="128"/>
    </row>
    <row r="18" spans="1:14" x14ac:dyDescent="0.25">
      <c r="A18" s="137" t="s">
        <v>220</v>
      </c>
      <c r="B18" s="136" t="s">
        <v>95</v>
      </c>
      <c r="C18" s="135">
        <v>169</v>
      </c>
      <c r="D18" s="134" t="s">
        <v>188</v>
      </c>
      <c r="E18" s="132"/>
      <c r="F18" s="132"/>
      <c r="G18" s="136"/>
      <c r="H18" s="132">
        <f t="shared" si="0"/>
        <v>0</v>
      </c>
      <c r="I18" s="132">
        <f t="shared" si="1"/>
        <v>0</v>
      </c>
      <c r="J18" s="128"/>
      <c r="K18" s="128"/>
      <c r="L18" s="128"/>
      <c r="M18" s="138"/>
      <c r="N18" s="128"/>
    </row>
    <row r="19" spans="1:14" x14ac:dyDescent="0.25">
      <c r="A19" s="137" t="s">
        <v>220</v>
      </c>
      <c r="B19" s="136" t="s">
        <v>95</v>
      </c>
      <c r="C19" s="135">
        <v>169</v>
      </c>
      <c r="D19" s="134" t="s">
        <v>186</v>
      </c>
      <c r="E19" s="132">
        <v>17</v>
      </c>
      <c r="F19" s="132">
        <v>12</v>
      </c>
      <c r="G19" s="136"/>
      <c r="H19" s="132">
        <f t="shared" si="0"/>
        <v>17</v>
      </c>
      <c r="I19" s="132">
        <f t="shared" si="1"/>
        <v>12</v>
      </c>
      <c r="J19" s="128"/>
      <c r="K19" s="128"/>
      <c r="L19" s="128"/>
      <c r="M19" s="138"/>
      <c r="N19" s="128"/>
    </row>
    <row r="20" spans="1:14" x14ac:dyDescent="0.25">
      <c r="A20" s="137" t="s">
        <v>219</v>
      </c>
      <c r="B20" s="136" t="s">
        <v>95</v>
      </c>
      <c r="C20" s="135">
        <v>55418</v>
      </c>
      <c r="D20" s="134" t="s">
        <v>201</v>
      </c>
      <c r="E20" s="132">
        <v>28</v>
      </c>
      <c r="F20" s="132">
        <v>28</v>
      </c>
      <c r="G20" s="133">
        <f>AVERAGE('CAMD Unit O3 Season'!F38:F40)</f>
        <v>15.895333333333333</v>
      </c>
      <c r="H20" s="132">
        <f t="shared" si="0"/>
        <v>12.104666666666667</v>
      </c>
      <c r="I20" s="132">
        <f t="shared" si="1"/>
        <v>12.104666666666667</v>
      </c>
      <c r="J20" s="128"/>
      <c r="K20" s="128"/>
      <c r="L20" s="128"/>
      <c r="M20" s="138"/>
      <c r="N20" s="128"/>
    </row>
    <row r="21" spans="1:14" x14ac:dyDescent="0.25">
      <c r="A21" s="137" t="s">
        <v>219</v>
      </c>
      <c r="B21" s="136" t="s">
        <v>95</v>
      </c>
      <c r="C21" s="135">
        <v>55418</v>
      </c>
      <c r="D21" s="134" t="s">
        <v>218</v>
      </c>
      <c r="E21" s="132">
        <v>21</v>
      </c>
      <c r="F21" s="132">
        <v>21</v>
      </c>
      <c r="G21" s="133">
        <f>AVERAGE('CAMD Unit O3 Season'!F41:F43)</f>
        <v>15.897666666666666</v>
      </c>
      <c r="H21" s="132">
        <f t="shared" si="0"/>
        <v>5.1023333333333341</v>
      </c>
      <c r="I21" s="132">
        <f t="shared" si="1"/>
        <v>5.1023333333333341</v>
      </c>
      <c r="J21" s="128"/>
      <c r="K21" s="128"/>
      <c r="L21" s="128"/>
      <c r="M21" s="138"/>
      <c r="N21" s="128"/>
    </row>
    <row r="22" spans="1:14" x14ac:dyDescent="0.25">
      <c r="A22" s="137" t="s">
        <v>217</v>
      </c>
      <c r="B22" s="136" t="s">
        <v>95</v>
      </c>
      <c r="C22" s="135">
        <v>55714</v>
      </c>
      <c r="D22" s="134" t="s">
        <v>214</v>
      </c>
      <c r="E22" s="132">
        <v>37</v>
      </c>
      <c r="F22" s="132">
        <v>37</v>
      </c>
      <c r="G22" s="133">
        <f>AVERAGE('CAMD Unit O3 Season'!F56:F58)</f>
        <v>8.527333333333333</v>
      </c>
      <c r="H22" s="132">
        <f t="shared" si="0"/>
        <v>28.472666666666669</v>
      </c>
      <c r="I22" s="132">
        <f t="shared" si="1"/>
        <v>28.472666666666669</v>
      </c>
      <c r="J22" s="128"/>
      <c r="K22" s="128"/>
      <c r="L22" s="128"/>
      <c r="M22" s="138"/>
      <c r="N22" s="128"/>
    </row>
    <row r="23" spans="1:14" x14ac:dyDescent="0.25">
      <c r="A23" s="137" t="s">
        <v>217</v>
      </c>
      <c r="B23" s="136" t="s">
        <v>95</v>
      </c>
      <c r="C23" s="135">
        <v>55714</v>
      </c>
      <c r="D23" s="134" t="s">
        <v>216</v>
      </c>
      <c r="E23" s="132">
        <v>38</v>
      </c>
      <c r="F23" s="132">
        <v>38</v>
      </c>
      <c r="G23" s="133">
        <f>AVERAGE('CAMD Unit O3 Season'!F59:F61)</f>
        <v>8.5826666666666664</v>
      </c>
      <c r="H23" s="132">
        <f t="shared" si="0"/>
        <v>29.417333333333332</v>
      </c>
      <c r="I23" s="132">
        <f t="shared" si="1"/>
        <v>29.417333333333332</v>
      </c>
      <c r="J23" s="128"/>
      <c r="K23" s="128"/>
      <c r="L23" s="128"/>
      <c r="M23" s="138"/>
      <c r="N23" s="128"/>
    </row>
    <row r="24" spans="1:14" x14ac:dyDescent="0.25">
      <c r="A24" s="137" t="s">
        <v>7</v>
      </c>
      <c r="B24" s="136" t="s">
        <v>95</v>
      </c>
      <c r="C24" s="135">
        <v>6641</v>
      </c>
      <c r="D24" s="134" t="s">
        <v>188</v>
      </c>
      <c r="E24" s="132">
        <v>1840</v>
      </c>
      <c r="F24" s="132">
        <v>1333</v>
      </c>
      <c r="G24" s="133">
        <f>AVERAGE('CAMD Unit O3 Season'!F44:F46)</f>
        <v>2362.9543333333331</v>
      </c>
      <c r="H24" s="132">
        <f t="shared" si="0"/>
        <v>-522.95433333333312</v>
      </c>
      <c r="I24" s="132">
        <f t="shared" si="1"/>
        <v>-1029.9543333333331</v>
      </c>
      <c r="J24" s="147">
        <v>0.15</v>
      </c>
      <c r="K24" s="128" t="s">
        <v>187</v>
      </c>
      <c r="L24" s="146">
        <v>20160427.550000001</v>
      </c>
      <c r="M24" s="138">
        <f>(J24*L24)/2000</f>
        <v>1512.0320662499998</v>
      </c>
      <c r="N24" s="128">
        <f>M24-G24</f>
        <v>-850.92226708333328</v>
      </c>
    </row>
    <row r="25" spans="1:14" x14ac:dyDescent="0.25">
      <c r="A25" s="137" t="s">
        <v>7</v>
      </c>
      <c r="B25" s="136" t="s">
        <v>95</v>
      </c>
      <c r="C25" s="135">
        <v>6641</v>
      </c>
      <c r="D25" s="134" t="s">
        <v>186</v>
      </c>
      <c r="E25" s="132">
        <v>2017</v>
      </c>
      <c r="F25" s="132">
        <v>1461</v>
      </c>
      <c r="G25" s="133">
        <f>AVERAGE('CAMD Unit O3 Season'!F47:F49)</f>
        <v>2402.1463333333336</v>
      </c>
      <c r="H25" s="132">
        <f t="shared" si="0"/>
        <v>-385.14633333333359</v>
      </c>
      <c r="I25" s="132">
        <f t="shared" si="1"/>
        <v>-941.14633333333359</v>
      </c>
      <c r="J25" s="147">
        <v>0.15</v>
      </c>
      <c r="K25" s="128" t="s">
        <v>187</v>
      </c>
      <c r="L25" s="146">
        <v>21466837.100000001</v>
      </c>
      <c r="M25" s="138">
        <f>(J25*L25)/2000</f>
        <v>1610.0127825</v>
      </c>
      <c r="N25" s="128">
        <f>M25-G25</f>
        <v>-792.13355083333363</v>
      </c>
    </row>
    <row r="26" spans="1:14" ht="26.25" x14ac:dyDescent="0.25">
      <c r="A26" s="137" t="s">
        <v>215</v>
      </c>
      <c r="B26" s="136" t="s">
        <v>95</v>
      </c>
      <c r="C26" s="135">
        <v>56564</v>
      </c>
      <c r="D26" s="134" t="s">
        <v>214</v>
      </c>
      <c r="E26" s="132">
        <v>322</v>
      </c>
      <c r="F26" s="132">
        <v>322</v>
      </c>
      <c r="G26" s="133">
        <f>AVERAGE('CAMD Unit O3 Season'!F50:F52)</f>
        <v>294.58366666666666</v>
      </c>
      <c r="H26" s="132">
        <f t="shared" si="0"/>
        <v>27.416333333333341</v>
      </c>
      <c r="I26" s="132">
        <f t="shared" si="1"/>
        <v>27.416333333333341</v>
      </c>
      <c r="J26" s="128"/>
      <c r="K26" s="128"/>
      <c r="L26" s="128"/>
      <c r="M26" s="138"/>
      <c r="N26" s="128"/>
    </row>
    <row r="27" spans="1:14" x14ac:dyDescent="0.25">
      <c r="A27" s="137" t="s">
        <v>20</v>
      </c>
      <c r="B27" s="136" t="s">
        <v>95</v>
      </c>
      <c r="C27" s="135">
        <v>170</v>
      </c>
      <c r="D27" s="134" t="s">
        <v>188</v>
      </c>
      <c r="E27" s="132">
        <v>0</v>
      </c>
      <c r="F27" s="132">
        <v>0</v>
      </c>
      <c r="G27" s="128"/>
      <c r="H27" s="132">
        <f t="shared" si="0"/>
        <v>0</v>
      </c>
      <c r="I27" s="132">
        <f t="shared" si="1"/>
        <v>0</v>
      </c>
      <c r="J27" s="128"/>
      <c r="K27" s="128"/>
      <c r="L27" s="128"/>
      <c r="M27" s="138"/>
      <c r="N27" s="128"/>
    </row>
    <row r="28" spans="1:14" x14ac:dyDescent="0.25">
      <c r="A28" s="137" t="s">
        <v>20</v>
      </c>
      <c r="B28" s="136" t="s">
        <v>95</v>
      </c>
      <c r="C28" s="135">
        <v>170</v>
      </c>
      <c r="D28" s="134" t="s">
        <v>186</v>
      </c>
      <c r="E28" s="132">
        <v>0</v>
      </c>
      <c r="F28" s="132">
        <v>0</v>
      </c>
      <c r="G28" s="136"/>
      <c r="H28" s="132">
        <f t="shared" si="0"/>
        <v>0</v>
      </c>
      <c r="I28" s="132">
        <f t="shared" si="1"/>
        <v>0</v>
      </c>
      <c r="J28" s="128"/>
      <c r="K28" s="128"/>
      <c r="L28" s="128"/>
      <c r="M28" s="138"/>
      <c r="N28" s="128"/>
    </row>
    <row r="29" spans="1:14" x14ac:dyDescent="0.25">
      <c r="A29" s="137" t="s">
        <v>20</v>
      </c>
      <c r="B29" s="136" t="s">
        <v>95</v>
      </c>
      <c r="C29" s="135">
        <v>170</v>
      </c>
      <c r="D29" s="134" t="s">
        <v>213</v>
      </c>
      <c r="E29" s="132">
        <v>1</v>
      </c>
      <c r="F29" s="132">
        <v>1</v>
      </c>
      <c r="G29" s="136"/>
      <c r="H29" s="132">
        <f t="shared" si="0"/>
        <v>1</v>
      </c>
      <c r="I29" s="132">
        <f t="shared" si="1"/>
        <v>1</v>
      </c>
      <c r="J29" s="128"/>
      <c r="K29" s="128"/>
      <c r="L29" s="128"/>
      <c r="M29" s="138"/>
      <c r="N29" s="128"/>
    </row>
    <row r="30" spans="1:14" x14ac:dyDescent="0.25">
      <c r="A30" s="137" t="s">
        <v>20</v>
      </c>
      <c r="B30" s="136" t="s">
        <v>95</v>
      </c>
      <c r="C30" s="135">
        <v>170</v>
      </c>
      <c r="D30" s="134" t="s">
        <v>212</v>
      </c>
      <c r="E30" s="132">
        <v>256</v>
      </c>
      <c r="F30" s="132">
        <v>186</v>
      </c>
      <c r="G30" s="133">
        <f>AVERAGE('CAMD Unit O3 Season'!F53:F55)</f>
        <v>257.21266666666662</v>
      </c>
      <c r="H30" s="132">
        <f t="shared" si="0"/>
        <v>-1.212666666666621</v>
      </c>
      <c r="I30" s="132">
        <f t="shared" si="1"/>
        <v>-71.212666666666621</v>
      </c>
      <c r="J30" s="145">
        <v>0.22</v>
      </c>
      <c r="K30" s="128" t="s">
        <v>187</v>
      </c>
      <c r="L30" s="128">
        <v>2506438.983</v>
      </c>
      <c r="M30" s="138">
        <f>(J30*L30)/2000</f>
        <v>275.70828813000003</v>
      </c>
      <c r="N30" s="128">
        <f>M30-G30</f>
        <v>18.495621463333407</v>
      </c>
    </row>
    <row r="31" spans="1:14" x14ac:dyDescent="0.25">
      <c r="A31" s="137" t="s">
        <v>11</v>
      </c>
      <c r="B31" s="136" t="s">
        <v>95</v>
      </c>
      <c r="C31" s="135">
        <v>203</v>
      </c>
      <c r="D31" s="134" t="s">
        <v>211</v>
      </c>
      <c r="E31" s="132">
        <v>108</v>
      </c>
      <c r="F31" s="132">
        <v>78</v>
      </c>
      <c r="G31" s="133">
        <f>AVERAGE('CAMD Unit O3 Season'!F62:F64)</f>
        <v>96.382333333333335</v>
      </c>
      <c r="H31" s="132">
        <f t="shared" si="0"/>
        <v>11.617666666666665</v>
      </c>
      <c r="I31" s="132">
        <f t="shared" si="1"/>
        <v>-18.382333333333335</v>
      </c>
      <c r="J31" s="128"/>
      <c r="K31" s="128"/>
      <c r="L31" s="128"/>
      <c r="M31" s="138"/>
      <c r="N31" s="128"/>
    </row>
    <row r="32" spans="1:14" x14ac:dyDescent="0.25">
      <c r="A32" s="137" t="s">
        <v>204</v>
      </c>
      <c r="B32" s="136" t="s">
        <v>95</v>
      </c>
      <c r="C32" s="135">
        <v>55221</v>
      </c>
      <c r="D32" s="134" t="s">
        <v>210</v>
      </c>
      <c r="E32" s="132">
        <v>26</v>
      </c>
      <c r="F32" s="132">
        <v>22</v>
      </c>
      <c r="G32" s="133">
        <f>AVERAGE('CAMD Unit O3 Season'!F65:F67)</f>
        <v>13.444333333333333</v>
      </c>
      <c r="H32" s="132">
        <f t="shared" si="0"/>
        <v>12.555666666666667</v>
      </c>
      <c r="I32" s="132">
        <f t="shared" si="1"/>
        <v>8.5556666666666672</v>
      </c>
      <c r="J32" s="128"/>
      <c r="K32" s="128"/>
      <c r="L32" s="128"/>
      <c r="M32" s="138"/>
      <c r="N32" s="128"/>
    </row>
    <row r="33" spans="1:14" x14ac:dyDescent="0.25">
      <c r="A33" s="137" t="s">
        <v>204</v>
      </c>
      <c r="B33" s="136" t="s">
        <v>95</v>
      </c>
      <c r="C33" s="135">
        <v>55221</v>
      </c>
      <c r="D33" s="134" t="s">
        <v>209</v>
      </c>
      <c r="E33" s="132">
        <v>19</v>
      </c>
      <c r="F33" s="132">
        <v>19</v>
      </c>
      <c r="G33" s="133">
        <f>AVERAGE('CAMD Unit O3 Season'!F68:F70)</f>
        <v>11.958333333333334</v>
      </c>
      <c r="H33" s="132">
        <f t="shared" si="0"/>
        <v>7.0416666666666661</v>
      </c>
      <c r="I33" s="132">
        <f t="shared" si="1"/>
        <v>7.0416666666666661</v>
      </c>
      <c r="J33" s="128"/>
      <c r="K33" s="128"/>
      <c r="L33" s="128"/>
      <c r="M33" s="138"/>
      <c r="N33" s="128"/>
    </row>
    <row r="34" spans="1:14" x14ac:dyDescent="0.25">
      <c r="A34" s="137" t="s">
        <v>204</v>
      </c>
      <c r="B34" s="136" t="s">
        <v>95</v>
      </c>
      <c r="C34" s="135">
        <v>55221</v>
      </c>
      <c r="D34" s="134" t="s">
        <v>208</v>
      </c>
      <c r="E34" s="132">
        <v>24</v>
      </c>
      <c r="F34" s="132">
        <v>21</v>
      </c>
      <c r="G34" s="133">
        <f>AVERAGE('CAMD Unit O3 Season'!F71:F73)</f>
        <v>9.8736666666666668</v>
      </c>
      <c r="H34" s="132">
        <f t="shared" ref="H34:H53" si="2">E34-G34</f>
        <v>14.126333333333333</v>
      </c>
      <c r="I34" s="132">
        <f t="shared" ref="I34:I53" si="3">F34-G34</f>
        <v>11.126333333333333</v>
      </c>
      <c r="J34" s="128"/>
      <c r="K34" s="128"/>
      <c r="L34" s="128"/>
      <c r="M34" s="138"/>
      <c r="N34" s="128"/>
    </row>
    <row r="35" spans="1:14" x14ac:dyDescent="0.25">
      <c r="A35" s="137" t="s">
        <v>204</v>
      </c>
      <c r="B35" s="136" t="s">
        <v>95</v>
      </c>
      <c r="C35" s="135">
        <v>55221</v>
      </c>
      <c r="D35" s="134" t="s">
        <v>207</v>
      </c>
      <c r="E35" s="132">
        <v>14</v>
      </c>
      <c r="F35" s="132">
        <v>14</v>
      </c>
      <c r="G35" s="133">
        <f>AVERAGE('CAMD Unit O3 Season'!F74:F76)</f>
        <v>13.046333333333331</v>
      </c>
      <c r="H35" s="132">
        <f t="shared" si="2"/>
        <v>0.95366666666666866</v>
      </c>
      <c r="I35" s="132">
        <f t="shared" si="3"/>
        <v>0.95366666666666866</v>
      </c>
      <c r="J35" s="128"/>
      <c r="K35" s="128"/>
      <c r="L35" s="128"/>
      <c r="M35" s="138"/>
      <c r="N35" s="128"/>
    </row>
    <row r="36" spans="1:14" x14ac:dyDescent="0.25">
      <c r="A36" s="137" t="s">
        <v>204</v>
      </c>
      <c r="B36" s="136" t="s">
        <v>95</v>
      </c>
      <c r="C36" s="135">
        <v>55221</v>
      </c>
      <c r="D36" s="134" t="s">
        <v>206</v>
      </c>
      <c r="E36" s="132">
        <v>19</v>
      </c>
      <c r="F36" s="132">
        <v>17</v>
      </c>
      <c r="G36" s="133">
        <f>AVERAGE('CAMD Unit O3 Season'!F77:F79)</f>
        <v>12.006666666666666</v>
      </c>
      <c r="H36" s="132">
        <f t="shared" si="2"/>
        <v>6.9933333333333341</v>
      </c>
      <c r="I36" s="132">
        <f t="shared" si="3"/>
        <v>4.9933333333333341</v>
      </c>
      <c r="J36" s="128"/>
      <c r="K36" s="128"/>
      <c r="L36" s="128"/>
      <c r="M36" s="138"/>
      <c r="N36" s="128"/>
    </row>
    <row r="37" spans="1:14" x14ac:dyDescent="0.25">
      <c r="A37" s="137" t="s">
        <v>204</v>
      </c>
      <c r="B37" s="136" t="s">
        <v>95</v>
      </c>
      <c r="C37" s="135">
        <v>55221</v>
      </c>
      <c r="D37" s="134" t="s">
        <v>205</v>
      </c>
      <c r="E37" s="132">
        <v>18</v>
      </c>
      <c r="F37" s="132">
        <v>16</v>
      </c>
      <c r="G37" s="133">
        <f>AVERAGE('CAMD Unit O3 Season'!F80:F82)</f>
        <v>13.552999999999999</v>
      </c>
      <c r="H37" s="132">
        <f t="shared" si="2"/>
        <v>4.447000000000001</v>
      </c>
      <c r="I37" s="132">
        <f t="shared" si="3"/>
        <v>2.447000000000001</v>
      </c>
      <c r="J37" s="128"/>
      <c r="K37" s="128"/>
      <c r="L37" s="128"/>
      <c r="M37" s="138"/>
      <c r="N37" s="128"/>
    </row>
    <row r="38" spans="1:14" x14ac:dyDescent="0.25">
      <c r="A38" s="137" t="s">
        <v>204</v>
      </c>
      <c r="B38" s="136" t="s">
        <v>95</v>
      </c>
      <c r="C38" s="135">
        <v>55221</v>
      </c>
      <c r="D38" s="134" t="s">
        <v>203</v>
      </c>
      <c r="E38" s="132">
        <v>18</v>
      </c>
      <c r="F38" s="132">
        <v>18</v>
      </c>
      <c r="G38" s="133">
        <f>AVERAGE('CAMD Unit O3 Season'!F83:F85)</f>
        <v>20.070000000000004</v>
      </c>
      <c r="H38" s="132">
        <f t="shared" si="2"/>
        <v>-2.0700000000000038</v>
      </c>
      <c r="I38" s="132">
        <f t="shared" si="3"/>
        <v>-2.0700000000000038</v>
      </c>
      <c r="J38" s="128"/>
      <c r="K38" s="128"/>
      <c r="L38" s="128"/>
      <c r="M38" s="138"/>
      <c r="N38" s="128"/>
    </row>
    <row r="39" spans="1:14" x14ac:dyDescent="0.25">
      <c r="A39" s="137" t="s">
        <v>202</v>
      </c>
      <c r="B39" s="136" t="s">
        <v>95</v>
      </c>
      <c r="C39" s="135">
        <v>55075</v>
      </c>
      <c r="D39" s="134" t="s">
        <v>201</v>
      </c>
      <c r="E39" s="132">
        <v>108</v>
      </c>
      <c r="F39" s="132">
        <v>108</v>
      </c>
      <c r="G39" s="133">
        <f>AVERAGE('CAMD Unit O3 Season'!F86:F88)</f>
        <v>84.326333333333324</v>
      </c>
      <c r="H39" s="132">
        <f t="shared" si="2"/>
        <v>23.673666666666676</v>
      </c>
      <c r="I39" s="132">
        <f t="shared" si="3"/>
        <v>23.673666666666676</v>
      </c>
      <c r="J39" s="128"/>
      <c r="K39" s="128"/>
      <c r="L39" s="128"/>
      <c r="M39" s="138"/>
      <c r="N39" s="128"/>
    </row>
    <row r="40" spans="1:14" x14ac:dyDescent="0.25">
      <c r="A40" s="137" t="s">
        <v>200</v>
      </c>
      <c r="B40" s="136" t="s">
        <v>95</v>
      </c>
      <c r="C40" s="135">
        <v>56456</v>
      </c>
      <c r="D40" s="134" t="s">
        <v>188</v>
      </c>
      <c r="E40" s="132">
        <v>690</v>
      </c>
      <c r="F40" s="132">
        <v>690</v>
      </c>
      <c r="G40" s="133">
        <f>AVERAGE('CAMD Unit O3 Season'!F89:F91)</f>
        <v>547.02766666666673</v>
      </c>
      <c r="H40" s="132">
        <f t="shared" si="2"/>
        <v>142.97233333333327</v>
      </c>
      <c r="I40" s="132">
        <f t="shared" si="3"/>
        <v>142.97233333333327</v>
      </c>
      <c r="J40" s="128"/>
      <c r="K40" s="128"/>
      <c r="L40" s="128"/>
      <c r="M40" s="138"/>
      <c r="N40" s="128"/>
    </row>
    <row r="41" spans="1:14" x14ac:dyDescent="0.25">
      <c r="A41" s="137" t="s">
        <v>199</v>
      </c>
      <c r="B41" s="136" t="s">
        <v>95</v>
      </c>
      <c r="C41" s="135">
        <v>173</v>
      </c>
      <c r="D41" s="134" t="s">
        <v>186</v>
      </c>
      <c r="E41" s="132"/>
      <c r="F41" s="132"/>
      <c r="G41" s="136"/>
      <c r="H41" s="132">
        <f t="shared" si="2"/>
        <v>0</v>
      </c>
      <c r="I41" s="132">
        <f t="shared" si="3"/>
        <v>0</v>
      </c>
      <c r="J41" s="128"/>
      <c r="K41" s="128"/>
      <c r="L41" s="128"/>
      <c r="M41" s="138"/>
      <c r="N41" s="128"/>
    </row>
    <row r="42" spans="1:14" x14ac:dyDescent="0.25">
      <c r="A42" s="137" t="s">
        <v>198</v>
      </c>
      <c r="B42" s="136" t="s">
        <v>95</v>
      </c>
      <c r="C42" s="135">
        <v>201</v>
      </c>
      <c r="D42" s="134" t="s">
        <v>186</v>
      </c>
      <c r="E42" s="132">
        <v>53</v>
      </c>
      <c r="F42" s="132">
        <v>45</v>
      </c>
      <c r="G42" s="133">
        <f>AVERAGE('CAMD Unit O3 Season'!F92:F94)</f>
        <v>21.642666666666667</v>
      </c>
      <c r="H42" s="132">
        <f t="shared" si="2"/>
        <v>31.357333333333333</v>
      </c>
      <c r="I42" s="132">
        <f t="shared" si="3"/>
        <v>23.357333333333333</v>
      </c>
      <c r="J42" s="128"/>
      <c r="K42" s="128"/>
      <c r="L42" s="128"/>
      <c r="M42" s="138"/>
      <c r="N42" s="128"/>
    </row>
    <row r="43" spans="1:14" x14ac:dyDescent="0.25">
      <c r="A43" s="137" t="s">
        <v>190</v>
      </c>
      <c r="B43" s="136" t="s">
        <v>95</v>
      </c>
      <c r="C43" s="135">
        <v>55380</v>
      </c>
      <c r="D43" s="134" t="s">
        <v>197</v>
      </c>
      <c r="E43" s="132">
        <v>27</v>
      </c>
      <c r="F43" s="132">
        <v>27</v>
      </c>
      <c r="G43" s="133">
        <f>AVERAGE('CAMD Unit O3 Season'!F95:F97)</f>
        <v>21.649666666666665</v>
      </c>
      <c r="H43" s="132">
        <f t="shared" si="2"/>
        <v>5.3503333333333352</v>
      </c>
      <c r="I43" s="132">
        <f t="shared" si="3"/>
        <v>5.3503333333333352</v>
      </c>
      <c r="J43" s="128"/>
      <c r="K43" s="128"/>
      <c r="L43" s="128"/>
      <c r="M43" s="138"/>
      <c r="N43" s="128"/>
    </row>
    <row r="44" spans="1:14" x14ac:dyDescent="0.25">
      <c r="A44" s="137" t="s">
        <v>190</v>
      </c>
      <c r="B44" s="136" t="s">
        <v>95</v>
      </c>
      <c r="C44" s="135">
        <v>55380</v>
      </c>
      <c r="D44" s="134" t="s">
        <v>196</v>
      </c>
      <c r="E44" s="132">
        <v>26</v>
      </c>
      <c r="F44" s="132">
        <v>26</v>
      </c>
      <c r="G44" s="133">
        <f>AVERAGE('CAMD Unit O3 Season'!F98:F100)</f>
        <v>19.727333333333334</v>
      </c>
      <c r="H44" s="132">
        <f t="shared" si="2"/>
        <v>6.2726666666666659</v>
      </c>
      <c r="I44" s="132">
        <f t="shared" si="3"/>
        <v>6.2726666666666659</v>
      </c>
      <c r="J44" s="128"/>
      <c r="K44" s="128"/>
      <c r="L44" s="128"/>
      <c r="M44" s="138"/>
      <c r="N44" s="128"/>
    </row>
    <row r="45" spans="1:14" x14ac:dyDescent="0.25">
      <c r="A45" s="137" t="s">
        <v>190</v>
      </c>
      <c r="B45" s="136" t="s">
        <v>95</v>
      </c>
      <c r="C45" s="135">
        <v>55380</v>
      </c>
      <c r="D45" s="134" t="s">
        <v>195</v>
      </c>
      <c r="E45" s="132">
        <v>32</v>
      </c>
      <c r="F45" s="132">
        <v>32</v>
      </c>
      <c r="G45" s="133">
        <f>AVERAGE('CAMD Unit O3 Season'!F101:F103)</f>
        <v>27.362333333333329</v>
      </c>
      <c r="H45" s="132">
        <f t="shared" si="2"/>
        <v>4.6376666666666715</v>
      </c>
      <c r="I45" s="132">
        <f t="shared" si="3"/>
        <v>4.6376666666666715</v>
      </c>
      <c r="J45" s="128"/>
      <c r="K45" s="128"/>
      <c r="L45" s="128"/>
      <c r="M45" s="138"/>
      <c r="N45" s="128"/>
    </row>
    <row r="46" spans="1:14" x14ac:dyDescent="0.25">
      <c r="A46" s="137" t="s">
        <v>190</v>
      </c>
      <c r="B46" s="136" t="s">
        <v>95</v>
      </c>
      <c r="C46" s="135">
        <v>55380</v>
      </c>
      <c r="D46" s="134" t="s">
        <v>194</v>
      </c>
      <c r="E46" s="132">
        <v>30</v>
      </c>
      <c r="F46" s="132">
        <v>30</v>
      </c>
      <c r="G46" s="133">
        <f>AVERAGE('CAMD Unit O3 Season'!F104:F106)</f>
        <v>26.229666666666663</v>
      </c>
      <c r="H46" s="132">
        <f t="shared" si="2"/>
        <v>3.7703333333333369</v>
      </c>
      <c r="I46" s="132">
        <f t="shared" si="3"/>
        <v>3.7703333333333369</v>
      </c>
      <c r="J46" s="128"/>
      <c r="K46" s="128"/>
      <c r="L46" s="128"/>
      <c r="M46" s="138"/>
      <c r="N46" s="128"/>
    </row>
    <row r="47" spans="1:14" x14ac:dyDescent="0.25">
      <c r="A47" s="137" t="s">
        <v>190</v>
      </c>
      <c r="B47" s="136" t="s">
        <v>95</v>
      </c>
      <c r="C47" s="135">
        <v>55380</v>
      </c>
      <c r="D47" s="134" t="s">
        <v>193</v>
      </c>
      <c r="E47" s="132">
        <v>27</v>
      </c>
      <c r="F47" s="132">
        <v>27</v>
      </c>
      <c r="G47" s="133">
        <f>AVERAGE('CAMD Unit O3 Season'!F107:F109)</f>
        <v>22.786666666666665</v>
      </c>
      <c r="H47" s="132">
        <f t="shared" si="2"/>
        <v>4.2133333333333347</v>
      </c>
      <c r="I47" s="132">
        <f t="shared" si="3"/>
        <v>4.2133333333333347</v>
      </c>
      <c r="J47" s="128"/>
      <c r="K47" s="128"/>
      <c r="L47" s="128"/>
      <c r="M47" s="138"/>
      <c r="N47" s="128"/>
    </row>
    <row r="48" spans="1:14" x14ac:dyDescent="0.25">
      <c r="A48" s="137" t="s">
        <v>190</v>
      </c>
      <c r="B48" s="136" t="s">
        <v>95</v>
      </c>
      <c r="C48" s="135">
        <v>55380</v>
      </c>
      <c r="D48" s="134" t="s">
        <v>192</v>
      </c>
      <c r="E48" s="132">
        <v>26</v>
      </c>
      <c r="F48" s="132">
        <v>26</v>
      </c>
      <c r="G48" s="133">
        <f>AVERAGE('CAMD Unit O3 Season'!F110:F112)</f>
        <v>24.543666666666667</v>
      </c>
      <c r="H48" s="132">
        <f t="shared" si="2"/>
        <v>1.4563333333333333</v>
      </c>
      <c r="I48" s="132">
        <f t="shared" si="3"/>
        <v>1.4563333333333333</v>
      </c>
      <c r="J48" s="128"/>
      <c r="K48" s="128"/>
      <c r="L48" s="128"/>
      <c r="M48" s="138"/>
      <c r="N48" s="128"/>
    </row>
    <row r="49" spans="1:14" x14ac:dyDescent="0.25">
      <c r="A49" s="137" t="s">
        <v>190</v>
      </c>
      <c r="B49" s="136" t="s">
        <v>95</v>
      </c>
      <c r="C49" s="135">
        <v>55380</v>
      </c>
      <c r="D49" s="134" t="s">
        <v>191</v>
      </c>
      <c r="E49" s="132">
        <v>32</v>
      </c>
      <c r="F49" s="132">
        <v>32</v>
      </c>
      <c r="G49" s="133">
        <f>AVERAGE('CAMD Unit O3 Season'!F113:F115)</f>
        <v>28.570999999999998</v>
      </c>
      <c r="H49" s="132">
        <f t="shared" si="2"/>
        <v>3.429000000000002</v>
      </c>
      <c r="I49" s="132">
        <f t="shared" si="3"/>
        <v>3.429000000000002</v>
      </c>
      <c r="J49" s="128"/>
      <c r="K49" s="128"/>
      <c r="L49" s="128"/>
      <c r="M49" s="138"/>
      <c r="N49" s="128"/>
    </row>
    <row r="50" spans="1:14" x14ac:dyDescent="0.25">
      <c r="A50" s="144" t="s">
        <v>190</v>
      </c>
      <c r="B50" s="143" t="s">
        <v>95</v>
      </c>
      <c r="C50" s="142">
        <v>55380</v>
      </c>
      <c r="D50" s="141" t="s">
        <v>189</v>
      </c>
      <c r="E50" s="139">
        <v>29</v>
      </c>
      <c r="F50" s="139">
        <v>29</v>
      </c>
      <c r="G50" s="140">
        <f>AVERAGE('CAMD Unit O3 Season'!F116:F118)</f>
        <v>25.522333333333336</v>
      </c>
      <c r="H50" s="139">
        <f t="shared" si="2"/>
        <v>3.4776666666666642</v>
      </c>
      <c r="I50" s="139">
        <f t="shared" si="3"/>
        <v>3.4776666666666642</v>
      </c>
      <c r="J50" s="128"/>
      <c r="K50" s="128"/>
      <c r="L50" s="128"/>
      <c r="M50" s="138"/>
      <c r="N50" s="128"/>
    </row>
    <row r="51" spans="1:14" x14ac:dyDescent="0.25">
      <c r="A51" s="137" t="s">
        <v>9</v>
      </c>
      <c r="B51" s="136" t="s">
        <v>95</v>
      </c>
      <c r="C51" s="135">
        <v>6009</v>
      </c>
      <c r="D51" s="134" t="s">
        <v>188</v>
      </c>
      <c r="E51" s="132">
        <v>2116</v>
      </c>
      <c r="F51" s="132">
        <v>1533</v>
      </c>
      <c r="G51" s="133">
        <f>AVERAGE('CAMD Unit O3 Season'!F119:F121)</f>
        <v>3279.7003333333337</v>
      </c>
      <c r="H51" s="132">
        <f t="shared" si="2"/>
        <v>-1163.7003333333337</v>
      </c>
      <c r="I51" s="132">
        <f t="shared" si="3"/>
        <v>-1746.7003333333337</v>
      </c>
      <c r="J51" s="129">
        <v>0.15</v>
      </c>
      <c r="K51" s="129" t="s">
        <v>187</v>
      </c>
      <c r="L51" s="131">
        <v>15146060.460000001</v>
      </c>
      <c r="M51" s="130">
        <f>(J51*L51)/2000</f>
        <v>1135.9545345000001</v>
      </c>
      <c r="N51" s="129">
        <f>M51-G51</f>
        <v>-2143.7457988333335</v>
      </c>
    </row>
    <row r="52" spans="1:14" x14ac:dyDescent="0.25">
      <c r="A52" s="137" t="s">
        <v>9</v>
      </c>
      <c r="B52" s="136" t="s">
        <v>95</v>
      </c>
      <c r="C52" s="135">
        <v>6009</v>
      </c>
      <c r="D52" s="134" t="s">
        <v>186</v>
      </c>
      <c r="E52" s="132">
        <v>2130</v>
      </c>
      <c r="F52" s="132">
        <v>1544</v>
      </c>
      <c r="G52" s="133">
        <f>AVERAGE('CAMD Unit O3 Season'!F122:F124)</f>
        <v>2873.3323333333337</v>
      </c>
      <c r="H52" s="132">
        <f t="shared" si="2"/>
        <v>-743.33233333333374</v>
      </c>
      <c r="I52" s="132">
        <f t="shared" si="3"/>
        <v>-1329.3323333333337</v>
      </c>
      <c r="J52" s="129">
        <v>0.15</v>
      </c>
      <c r="K52" s="129" t="s">
        <v>185</v>
      </c>
      <c r="L52" s="131">
        <v>13384829.687999999</v>
      </c>
      <c r="M52" s="130">
        <f>(J52*L52)/2000</f>
        <v>1003.8622266</v>
      </c>
      <c r="N52" s="129">
        <f>M52-G52</f>
        <v>-1869.4701067333338</v>
      </c>
    </row>
    <row r="53" spans="1:14" x14ac:dyDescent="0.25">
      <c r="A53" s="137" t="s">
        <v>155</v>
      </c>
      <c r="B53" s="136" t="s">
        <v>95</v>
      </c>
      <c r="C53" s="133"/>
      <c r="D53" s="133"/>
      <c r="E53" s="132">
        <f>SUM(E2:E52)</f>
        <v>11808</v>
      </c>
      <c r="F53" s="132">
        <f t="shared" ref="F53:G53" si="4">SUM(F2:F52)</f>
        <v>9025</v>
      </c>
      <c r="G53" s="132">
        <f t="shared" si="4"/>
        <v>14639.347</v>
      </c>
      <c r="H53" s="161">
        <f t="shared" si="2"/>
        <v>-2831.3469999999998</v>
      </c>
      <c r="I53" s="161">
        <f t="shared" si="3"/>
        <v>-5614.3469999999998</v>
      </c>
      <c r="J53" s="125"/>
      <c r="K53" s="125"/>
      <c r="L53" s="125"/>
      <c r="M53" s="127">
        <f>SUM(M2:M52)</f>
        <v>6938.2543341100009</v>
      </c>
      <c r="N53" s="125">
        <f>SUM(N2:N52)</f>
        <v>-6245.1156658899999</v>
      </c>
    </row>
    <row r="54" spans="1:14" x14ac:dyDescent="0.25">
      <c r="A54" s="126"/>
      <c r="B54" s="125"/>
      <c r="C54" s="125"/>
      <c r="D54" s="125"/>
      <c r="E54" s="125"/>
      <c r="F54" s="125"/>
      <c r="G54" s="125"/>
      <c r="H54" s="125"/>
      <c r="I54" s="124"/>
      <c r="J54" s="125"/>
      <c r="K54" s="125"/>
      <c r="L54" s="125"/>
      <c r="M54" s="125"/>
      <c r="N54" s="125"/>
    </row>
    <row r="55" spans="1:14" ht="26.25" customHeight="1" x14ac:dyDescent="0.25">
      <c r="A55" s="192" t="s">
        <v>184</v>
      </c>
      <c r="B55" s="192"/>
      <c r="C55" s="192"/>
      <c r="D55" s="192"/>
      <c r="E55" s="192"/>
      <c r="F55" s="192"/>
    </row>
    <row r="56" spans="1:14" ht="43.5" customHeight="1" x14ac:dyDescent="0.25">
      <c r="A56" s="192" t="s">
        <v>253</v>
      </c>
      <c r="B56" s="192"/>
      <c r="C56" s="192"/>
      <c r="D56" s="192"/>
      <c r="E56" s="192"/>
      <c r="F56" s="192"/>
      <c r="G56" s="192"/>
      <c r="H56" s="192"/>
      <c r="I56" s="192"/>
      <c r="J56" s="192"/>
      <c r="K56" s="192"/>
      <c r="L56" s="192"/>
      <c r="M56" s="192"/>
      <c r="N56" s="192"/>
    </row>
    <row r="3046" spans="1:6" x14ac:dyDescent="0.25">
      <c r="A3046" s="191"/>
      <c r="B3046" s="191"/>
      <c r="C3046" s="191"/>
      <c r="D3046" s="191"/>
      <c r="E3046" s="191"/>
      <c r="F3046" s="191"/>
    </row>
  </sheetData>
  <mergeCells count="3">
    <mergeCell ref="A3046:F3046"/>
    <mergeCell ref="A55:F55"/>
    <mergeCell ref="A56:N56"/>
  </mergeCells>
  <conditionalFormatting sqref="H51:H52">
    <cfRule type="cellIs" dxfId="1" priority="3" operator="greaterThan">
      <formula>0</formula>
    </cfRule>
  </conditionalFormatting>
  <conditionalFormatting sqref="I51:I52">
    <cfRule type="cellIs" dxfId="0" priority="2" operator="greaterThan">
      <formula>0</formula>
    </cfRule>
  </conditionalFormatting>
  <pageMargins left="0.7" right="0.7" top="0.75" bottom="0.75" header="0.3" footer="0.3"/>
  <pageSetup scale="77" orientation="portrait" r:id="rId1"/>
  <rowBreaks count="2" manualBreakCount="2">
    <brk id="28" max="17" man="1"/>
    <brk id="56"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workbookViewId="0">
      <selection activeCell="F134" sqref="F134"/>
    </sheetView>
  </sheetViews>
  <sheetFormatPr defaultRowHeight="15" x14ac:dyDescent="0.25"/>
  <cols>
    <col min="2" max="2" width="11.140625" customWidth="1"/>
    <col min="3" max="3" width="14" customWidth="1"/>
  </cols>
  <sheetData>
    <row r="1" spans="1:6" x14ac:dyDescent="0.25">
      <c r="A1" t="s">
        <v>241</v>
      </c>
      <c r="B1" t="s">
        <v>248</v>
      </c>
      <c r="C1" t="s">
        <v>247</v>
      </c>
      <c r="D1" t="s">
        <v>252</v>
      </c>
      <c r="E1" t="s">
        <v>246</v>
      </c>
      <c r="F1" t="s">
        <v>245</v>
      </c>
    </row>
    <row r="2" spans="1:6" x14ac:dyDescent="0.25">
      <c r="A2" t="s">
        <v>243</v>
      </c>
      <c r="B2" t="s">
        <v>3</v>
      </c>
      <c r="C2">
        <v>202</v>
      </c>
      <c r="D2">
        <v>1</v>
      </c>
      <c r="E2">
        <v>2014</v>
      </c>
      <c r="F2">
        <v>3.605</v>
      </c>
    </row>
    <row r="3" spans="1:6" x14ac:dyDescent="0.25">
      <c r="A3" t="s">
        <v>243</v>
      </c>
      <c r="B3" t="s">
        <v>3</v>
      </c>
      <c r="C3">
        <v>202</v>
      </c>
      <c r="D3">
        <v>1</v>
      </c>
      <c r="E3">
        <v>2015</v>
      </c>
      <c r="F3">
        <v>29.273</v>
      </c>
    </row>
    <row r="4" spans="1:6" x14ac:dyDescent="0.25">
      <c r="A4" t="s">
        <v>243</v>
      </c>
      <c r="B4" t="s">
        <v>3</v>
      </c>
      <c r="C4">
        <v>202</v>
      </c>
      <c r="D4">
        <v>1</v>
      </c>
      <c r="E4">
        <v>2016</v>
      </c>
      <c r="F4">
        <v>12.026</v>
      </c>
    </row>
    <row r="5" spans="1:6" x14ac:dyDescent="0.25">
      <c r="A5" t="s">
        <v>243</v>
      </c>
      <c r="B5" t="s">
        <v>227</v>
      </c>
      <c r="C5">
        <v>56505</v>
      </c>
      <c r="D5" t="s">
        <v>229</v>
      </c>
      <c r="E5">
        <v>2014</v>
      </c>
      <c r="F5">
        <v>0.47099999999999997</v>
      </c>
    </row>
    <row r="6" spans="1:6" x14ac:dyDescent="0.25">
      <c r="A6" t="s">
        <v>243</v>
      </c>
      <c r="B6" t="s">
        <v>227</v>
      </c>
      <c r="C6">
        <v>56505</v>
      </c>
      <c r="D6" t="s">
        <v>229</v>
      </c>
      <c r="E6">
        <v>2015</v>
      </c>
      <c r="F6">
        <v>12.888</v>
      </c>
    </row>
    <row r="7" spans="1:6" x14ac:dyDescent="0.25">
      <c r="A7" t="s">
        <v>243</v>
      </c>
      <c r="B7" t="s">
        <v>227</v>
      </c>
      <c r="C7">
        <v>56505</v>
      </c>
      <c r="D7" t="s">
        <v>229</v>
      </c>
      <c r="E7">
        <v>2016</v>
      </c>
      <c r="F7">
        <v>6.7290000000000001</v>
      </c>
    </row>
    <row r="8" spans="1:6" x14ac:dyDescent="0.25">
      <c r="A8" t="s">
        <v>243</v>
      </c>
      <c r="B8" t="s">
        <v>227</v>
      </c>
      <c r="C8">
        <v>56505</v>
      </c>
      <c r="D8" t="s">
        <v>228</v>
      </c>
      <c r="E8">
        <v>2014</v>
      </c>
      <c r="F8">
        <v>1.8380000000000001</v>
      </c>
    </row>
    <row r="9" spans="1:6" x14ac:dyDescent="0.25">
      <c r="A9" t="s">
        <v>243</v>
      </c>
      <c r="B9" t="s">
        <v>227</v>
      </c>
      <c r="C9">
        <v>56505</v>
      </c>
      <c r="D9" t="s">
        <v>228</v>
      </c>
      <c r="E9">
        <v>2015</v>
      </c>
      <c r="F9">
        <v>8.6890000000000001</v>
      </c>
    </row>
    <row r="10" spans="1:6" ht="14.45" x14ac:dyDescent="0.3">
      <c r="A10" t="s">
        <v>243</v>
      </c>
      <c r="B10" t="s">
        <v>227</v>
      </c>
      <c r="C10">
        <v>56505</v>
      </c>
      <c r="D10" t="s">
        <v>228</v>
      </c>
      <c r="E10">
        <v>2016</v>
      </c>
      <c r="F10">
        <v>1.214</v>
      </c>
    </row>
    <row r="11" spans="1:6" ht="14.45" x14ac:dyDescent="0.3">
      <c r="A11" t="s">
        <v>243</v>
      </c>
      <c r="B11" t="s">
        <v>227</v>
      </c>
      <c r="C11">
        <v>56505</v>
      </c>
      <c r="D11" t="s">
        <v>226</v>
      </c>
      <c r="E11">
        <v>2014</v>
      </c>
      <c r="F11">
        <v>3.343</v>
      </c>
    </row>
    <row r="12" spans="1:6" ht="14.45" x14ac:dyDescent="0.3">
      <c r="A12" t="s">
        <v>243</v>
      </c>
      <c r="B12" t="s">
        <v>227</v>
      </c>
      <c r="C12">
        <v>56505</v>
      </c>
      <c r="D12" t="s">
        <v>226</v>
      </c>
      <c r="E12">
        <v>2015</v>
      </c>
      <c r="F12">
        <v>3.7240000000000002</v>
      </c>
    </row>
    <row r="13" spans="1:6" ht="14.45" x14ac:dyDescent="0.3">
      <c r="A13" t="s">
        <v>243</v>
      </c>
      <c r="B13" t="s">
        <v>227</v>
      </c>
      <c r="C13">
        <v>56505</v>
      </c>
      <c r="D13" t="s">
        <v>226</v>
      </c>
      <c r="E13">
        <v>2016</v>
      </c>
      <c r="F13">
        <v>12.103999999999999</v>
      </c>
    </row>
    <row r="14" spans="1:6" ht="14.45" x14ac:dyDescent="0.3">
      <c r="A14" t="s">
        <v>243</v>
      </c>
      <c r="B14" t="s">
        <v>225</v>
      </c>
      <c r="C14">
        <v>55340</v>
      </c>
      <c r="D14">
        <v>1</v>
      </c>
      <c r="E14">
        <v>2014</v>
      </c>
      <c r="F14">
        <v>3.3490000000000002</v>
      </c>
    </row>
    <row r="15" spans="1:6" ht="14.45" x14ac:dyDescent="0.3">
      <c r="A15" t="s">
        <v>243</v>
      </c>
      <c r="B15" t="s">
        <v>225</v>
      </c>
      <c r="C15">
        <v>55340</v>
      </c>
      <c r="D15">
        <v>1</v>
      </c>
      <c r="E15">
        <v>2015</v>
      </c>
      <c r="F15">
        <v>4.7430000000000003</v>
      </c>
    </row>
    <row r="16" spans="1:6" ht="14.45" x14ac:dyDescent="0.3">
      <c r="A16" t="s">
        <v>243</v>
      </c>
      <c r="B16" t="s">
        <v>225</v>
      </c>
      <c r="C16">
        <v>55340</v>
      </c>
      <c r="D16">
        <v>1</v>
      </c>
      <c r="E16">
        <v>2016</v>
      </c>
      <c r="F16">
        <v>11.430999999999999</v>
      </c>
    </row>
    <row r="17" spans="1:6" x14ac:dyDescent="0.25">
      <c r="A17" t="s">
        <v>243</v>
      </c>
      <c r="B17" t="s">
        <v>225</v>
      </c>
      <c r="C17">
        <v>55340</v>
      </c>
      <c r="D17">
        <v>2</v>
      </c>
      <c r="E17">
        <v>2014</v>
      </c>
      <c r="F17">
        <v>2.2869999999999999</v>
      </c>
    </row>
    <row r="18" spans="1:6" x14ac:dyDescent="0.25">
      <c r="A18" t="s">
        <v>243</v>
      </c>
      <c r="B18" t="s">
        <v>225</v>
      </c>
      <c r="C18">
        <v>55340</v>
      </c>
      <c r="D18">
        <v>2</v>
      </c>
      <c r="E18">
        <v>2015</v>
      </c>
      <c r="F18">
        <v>3.2120000000000002</v>
      </c>
    </row>
    <row r="19" spans="1:6" x14ac:dyDescent="0.25">
      <c r="A19" t="s">
        <v>243</v>
      </c>
      <c r="B19" t="s">
        <v>225</v>
      </c>
      <c r="C19">
        <v>55340</v>
      </c>
      <c r="D19">
        <v>2</v>
      </c>
      <c r="E19">
        <v>2016</v>
      </c>
      <c r="F19">
        <v>9.9359999999999999</v>
      </c>
    </row>
    <row r="20" spans="1:6" x14ac:dyDescent="0.25">
      <c r="A20" t="s">
        <v>243</v>
      </c>
      <c r="B20" t="s">
        <v>13</v>
      </c>
      <c r="C20">
        <v>6138</v>
      </c>
      <c r="D20">
        <v>1</v>
      </c>
      <c r="E20">
        <v>2014</v>
      </c>
      <c r="F20">
        <v>2431.9380000000001</v>
      </c>
    </row>
    <row r="21" spans="1:6" x14ac:dyDescent="0.25">
      <c r="A21" t="s">
        <v>243</v>
      </c>
      <c r="B21" t="s">
        <v>13</v>
      </c>
      <c r="C21">
        <v>6138</v>
      </c>
      <c r="D21">
        <v>1</v>
      </c>
      <c r="E21">
        <v>2015</v>
      </c>
      <c r="F21">
        <v>1969.9839999999999</v>
      </c>
    </row>
    <row r="22" spans="1:6" x14ac:dyDescent="0.25">
      <c r="A22" t="s">
        <v>243</v>
      </c>
      <c r="B22" t="s">
        <v>13</v>
      </c>
      <c r="C22">
        <v>6138</v>
      </c>
      <c r="D22">
        <v>1</v>
      </c>
      <c r="E22">
        <v>2016</v>
      </c>
      <c r="F22">
        <v>1622.15</v>
      </c>
    </row>
    <row r="23" spans="1:6" x14ac:dyDescent="0.25">
      <c r="A23" t="s">
        <v>243</v>
      </c>
      <c r="B23" t="s">
        <v>224</v>
      </c>
      <c r="C23">
        <v>7825</v>
      </c>
      <c r="D23" t="s">
        <v>223</v>
      </c>
      <c r="E23">
        <v>2014</v>
      </c>
      <c r="F23">
        <v>1.429</v>
      </c>
    </row>
    <row r="24" spans="1:6" x14ac:dyDescent="0.25">
      <c r="A24" t="s">
        <v>243</v>
      </c>
      <c r="B24" t="s">
        <v>224</v>
      </c>
      <c r="C24">
        <v>7825</v>
      </c>
      <c r="D24" t="s">
        <v>223</v>
      </c>
      <c r="E24">
        <v>2015</v>
      </c>
      <c r="F24">
        <v>2.87</v>
      </c>
    </row>
    <row r="25" spans="1:6" x14ac:dyDescent="0.25">
      <c r="A25" t="s">
        <v>243</v>
      </c>
      <c r="B25" t="s">
        <v>224</v>
      </c>
      <c r="C25">
        <v>7825</v>
      </c>
      <c r="D25" t="s">
        <v>223</v>
      </c>
      <c r="E25">
        <v>2016</v>
      </c>
      <c r="F25">
        <v>9.02</v>
      </c>
    </row>
    <row r="26" spans="1:6" x14ac:dyDescent="0.25">
      <c r="A26" t="s">
        <v>243</v>
      </c>
      <c r="B26" t="s">
        <v>221</v>
      </c>
      <c r="C26">
        <v>56328</v>
      </c>
      <c r="D26">
        <v>1</v>
      </c>
      <c r="E26">
        <v>2014</v>
      </c>
      <c r="F26">
        <v>1.746</v>
      </c>
    </row>
    <row r="27" spans="1:6" x14ac:dyDescent="0.25">
      <c r="A27" t="s">
        <v>243</v>
      </c>
      <c r="B27" t="s">
        <v>221</v>
      </c>
      <c r="C27">
        <v>56328</v>
      </c>
      <c r="D27">
        <v>1</v>
      </c>
      <c r="E27">
        <v>2015</v>
      </c>
      <c r="F27">
        <v>3.6269999999999998</v>
      </c>
    </row>
    <row r="28" spans="1:6" x14ac:dyDescent="0.25">
      <c r="A28" t="s">
        <v>243</v>
      </c>
      <c r="B28" t="s">
        <v>221</v>
      </c>
      <c r="C28">
        <v>56328</v>
      </c>
      <c r="D28">
        <v>1</v>
      </c>
      <c r="E28">
        <v>2016</v>
      </c>
      <c r="F28">
        <v>14.653</v>
      </c>
    </row>
    <row r="29" spans="1:6" x14ac:dyDescent="0.25">
      <c r="A29" t="s">
        <v>243</v>
      </c>
      <c r="B29" t="s">
        <v>221</v>
      </c>
      <c r="C29">
        <v>56328</v>
      </c>
      <c r="D29">
        <v>2</v>
      </c>
      <c r="E29">
        <v>2014</v>
      </c>
      <c r="F29">
        <v>1.629</v>
      </c>
    </row>
    <row r="30" spans="1:6" x14ac:dyDescent="0.25">
      <c r="A30" t="s">
        <v>243</v>
      </c>
      <c r="B30" t="s">
        <v>221</v>
      </c>
      <c r="C30">
        <v>56328</v>
      </c>
      <c r="D30">
        <v>2</v>
      </c>
      <c r="E30">
        <v>2015</v>
      </c>
      <c r="F30">
        <v>4.55</v>
      </c>
    </row>
    <row r="31" spans="1:6" x14ac:dyDescent="0.25">
      <c r="A31" t="s">
        <v>243</v>
      </c>
      <c r="B31" t="s">
        <v>221</v>
      </c>
      <c r="C31">
        <v>56328</v>
      </c>
      <c r="D31">
        <v>2</v>
      </c>
      <c r="E31">
        <v>2016</v>
      </c>
      <c r="F31">
        <v>16.111999999999998</v>
      </c>
    </row>
    <row r="32" spans="1:6" x14ac:dyDescent="0.25">
      <c r="A32" t="s">
        <v>243</v>
      </c>
      <c r="B32" t="s">
        <v>221</v>
      </c>
      <c r="C32">
        <v>56328</v>
      </c>
      <c r="D32">
        <v>3</v>
      </c>
      <c r="E32">
        <v>2014</v>
      </c>
      <c r="F32">
        <v>2.5489999999999999</v>
      </c>
    </row>
    <row r="33" spans="1:6" x14ac:dyDescent="0.25">
      <c r="A33" t="s">
        <v>243</v>
      </c>
      <c r="B33" t="s">
        <v>221</v>
      </c>
      <c r="C33">
        <v>56328</v>
      </c>
      <c r="D33">
        <v>3</v>
      </c>
      <c r="E33">
        <v>2015</v>
      </c>
      <c r="F33">
        <v>3.4369999999999998</v>
      </c>
    </row>
    <row r="34" spans="1:6" x14ac:dyDescent="0.25">
      <c r="A34" t="s">
        <v>243</v>
      </c>
      <c r="B34" t="s">
        <v>221</v>
      </c>
      <c r="C34">
        <v>56328</v>
      </c>
      <c r="D34">
        <v>3</v>
      </c>
      <c r="E34">
        <v>2016</v>
      </c>
      <c r="F34">
        <v>10.538</v>
      </c>
    </row>
    <row r="35" spans="1:6" x14ac:dyDescent="0.25">
      <c r="A35" t="s">
        <v>243</v>
      </c>
      <c r="B35" t="s">
        <v>221</v>
      </c>
      <c r="C35">
        <v>56328</v>
      </c>
      <c r="D35">
        <v>4</v>
      </c>
      <c r="E35">
        <v>2014</v>
      </c>
      <c r="F35">
        <v>2.9689999999999999</v>
      </c>
    </row>
    <row r="36" spans="1:6" x14ac:dyDescent="0.25">
      <c r="A36" t="s">
        <v>243</v>
      </c>
      <c r="B36" t="s">
        <v>221</v>
      </c>
      <c r="C36">
        <v>56328</v>
      </c>
      <c r="D36">
        <v>4</v>
      </c>
      <c r="E36">
        <v>2015</v>
      </c>
      <c r="F36">
        <v>3.4980000000000002</v>
      </c>
    </row>
    <row r="37" spans="1:6" x14ac:dyDescent="0.25">
      <c r="A37" t="s">
        <v>243</v>
      </c>
      <c r="B37" t="s">
        <v>221</v>
      </c>
      <c r="C37">
        <v>56328</v>
      </c>
      <c r="D37">
        <v>4</v>
      </c>
      <c r="E37">
        <v>2016</v>
      </c>
      <c r="F37">
        <v>8.81</v>
      </c>
    </row>
    <row r="38" spans="1:6" x14ac:dyDescent="0.25">
      <c r="A38" t="s">
        <v>243</v>
      </c>
      <c r="B38" t="s">
        <v>219</v>
      </c>
      <c r="C38">
        <v>55418</v>
      </c>
      <c r="D38" t="s">
        <v>201</v>
      </c>
      <c r="E38">
        <v>2014</v>
      </c>
      <c r="F38">
        <v>6.3979999999999997</v>
      </c>
    </row>
    <row r="39" spans="1:6" x14ac:dyDescent="0.25">
      <c r="A39" t="s">
        <v>243</v>
      </c>
      <c r="B39" t="s">
        <v>219</v>
      </c>
      <c r="C39">
        <v>55418</v>
      </c>
      <c r="D39" t="s">
        <v>201</v>
      </c>
      <c r="E39">
        <v>2015</v>
      </c>
      <c r="F39">
        <v>19.256</v>
      </c>
    </row>
    <row r="40" spans="1:6" x14ac:dyDescent="0.25">
      <c r="A40" t="s">
        <v>243</v>
      </c>
      <c r="B40" t="s">
        <v>219</v>
      </c>
      <c r="C40">
        <v>55418</v>
      </c>
      <c r="D40" t="s">
        <v>201</v>
      </c>
      <c r="E40">
        <v>2016</v>
      </c>
      <c r="F40">
        <v>22.032</v>
      </c>
    </row>
    <row r="41" spans="1:6" x14ac:dyDescent="0.25">
      <c r="A41" t="s">
        <v>243</v>
      </c>
      <c r="B41" t="s">
        <v>219</v>
      </c>
      <c r="C41">
        <v>55418</v>
      </c>
      <c r="D41" t="s">
        <v>218</v>
      </c>
      <c r="E41">
        <v>2014</v>
      </c>
      <c r="F41">
        <v>6.9080000000000004</v>
      </c>
    </row>
    <row r="42" spans="1:6" x14ac:dyDescent="0.25">
      <c r="A42" t="s">
        <v>243</v>
      </c>
      <c r="B42" t="s">
        <v>219</v>
      </c>
      <c r="C42">
        <v>55418</v>
      </c>
      <c r="D42" t="s">
        <v>218</v>
      </c>
      <c r="E42">
        <v>2015</v>
      </c>
      <c r="F42">
        <v>19.151</v>
      </c>
    </row>
    <row r="43" spans="1:6" x14ac:dyDescent="0.25">
      <c r="A43" t="s">
        <v>243</v>
      </c>
      <c r="B43" t="s">
        <v>219</v>
      </c>
      <c r="C43">
        <v>55418</v>
      </c>
      <c r="D43" t="s">
        <v>218</v>
      </c>
      <c r="E43">
        <v>2016</v>
      </c>
      <c r="F43">
        <v>21.634</v>
      </c>
    </row>
    <row r="44" spans="1:6" x14ac:dyDescent="0.25">
      <c r="A44" t="s">
        <v>243</v>
      </c>
      <c r="B44" t="s">
        <v>7</v>
      </c>
      <c r="C44">
        <v>6641</v>
      </c>
      <c r="D44">
        <v>1</v>
      </c>
      <c r="E44">
        <v>2014</v>
      </c>
      <c r="F44">
        <v>2631.5949999999998</v>
      </c>
    </row>
    <row r="45" spans="1:6" x14ac:dyDescent="0.25">
      <c r="A45" t="s">
        <v>243</v>
      </c>
      <c r="B45" t="s">
        <v>7</v>
      </c>
      <c r="C45">
        <v>6641</v>
      </c>
      <c r="D45">
        <v>1</v>
      </c>
      <c r="E45">
        <v>2015</v>
      </c>
      <c r="F45">
        <v>1770.798</v>
      </c>
    </row>
    <row r="46" spans="1:6" x14ac:dyDescent="0.25">
      <c r="A46" t="s">
        <v>243</v>
      </c>
      <c r="B46" t="s">
        <v>7</v>
      </c>
      <c r="C46">
        <v>6641</v>
      </c>
      <c r="D46">
        <v>1</v>
      </c>
      <c r="E46">
        <v>2016</v>
      </c>
      <c r="F46">
        <v>2686.47</v>
      </c>
    </row>
    <row r="47" spans="1:6" x14ac:dyDescent="0.25">
      <c r="A47" t="s">
        <v>243</v>
      </c>
      <c r="B47" t="s">
        <v>7</v>
      </c>
      <c r="C47">
        <v>6641</v>
      </c>
      <c r="D47">
        <v>2</v>
      </c>
      <c r="E47">
        <v>2014</v>
      </c>
      <c r="F47">
        <v>2925.846</v>
      </c>
    </row>
    <row r="48" spans="1:6" x14ac:dyDescent="0.25">
      <c r="A48" t="s">
        <v>243</v>
      </c>
      <c r="B48" t="s">
        <v>7</v>
      </c>
      <c r="C48">
        <v>6641</v>
      </c>
      <c r="D48">
        <v>2</v>
      </c>
      <c r="E48">
        <v>2015</v>
      </c>
      <c r="F48">
        <v>1752.7750000000001</v>
      </c>
    </row>
    <row r="49" spans="1:6" x14ac:dyDescent="0.25">
      <c r="A49" t="s">
        <v>243</v>
      </c>
      <c r="B49" t="s">
        <v>7</v>
      </c>
      <c r="C49">
        <v>6641</v>
      </c>
      <c r="D49">
        <v>2</v>
      </c>
      <c r="E49">
        <v>2016</v>
      </c>
      <c r="F49">
        <v>2527.8180000000002</v>
      </c>
    </row>
    <row r="50" spans="1:6" x14ac:dyDescent="0.25">
      <c r="A50" t="s">
        <v>243</v>
      </c>
      <c r="B50" t="s">
        <v>215</v>
      </c>
      <c r="C50">
        <v>56564</v>
      </c>
      <c r="D50" t="s">
        <v>214</v>
      </c>
      <c r="E50">
        <v>2014</v>
      </c>
      <c r="F50">
        <v>322.05599999999998</v>
      </c>
    </row>
    <row r="51" spans="1:6" x14ac:dyDescent="0.25">
      <c r="A51" t="s">
        <v>243</v>
      </c>
      <c r="B51" t="s">
        <v>215</v>
      </c>
      <c r="C51">
        <v>56564</v>
      </c>
      <c r="D51" t="s">
        <v>214</v>
      </c>
      <c r="E51">
        <v>2015</v>
      </c>
      <c r="F51">
        <v>274.38099999999997</v>
      </c>
    </row>
    <row r="52" spans="1:6" x14ac:dyDescent="0.25">
      <c r="A52" t="s">
        <v>243</v>
      </c>
      <c r="B52" t="s">
        <v>215</v>
      </c>
      <c r="C52">
        <v>56564</v>
      </c>
      <c r="D52" t="s">
        <v>214</v>
      </c>
      <c r="E52">
        <v>2016</v>
      </c>
      <c r="F52">
        <v>287.31400000000002</v>
      </c>
    </row>
    <row r="53" spans="1:6" x14ac:dyDescent="0.25">
      <c r="A53" t="s">
        <v>243</v>
      </c>
      <c r="B53" t="s">
        <v>20</v>
      </c>
      <c r="C53">
        <v>170</v>
      </c>
      <c r="D53">
        <v>4</v>
      </c>
      <c r="E53">
        <v>2014</v>
      </c>
      <c r="F53">
        <v>157.578</v>
      </c>
    </row>
    <row r="54" spans="1:6" x14ac:dyDescent="0.25">
      <c r="A54" t="s">
        <v>243</v>
      </c>
      <c r="B54" t="s">
        <v>20</v>
      </c>
      <c r="C54">
        <v>170</v>
      </c>
      <c r="D54">
        <v>4</v>
      </c>
      <c r="E54">
        <v>2015</v>
      </c>
      <c r="F54">
        <v>244.577</v>
      </c>
    </row>
    <row r="55" spans="1:6" x14ac:dyDescent="0.25">
      <c r="A55" t="s">
        <v>243</v>
      </c>
      <c r="B55" t="s">
        <v>20</v>
      </c>
      <c r="C55">
        <v>170</v>
      </c>
      <c r="D55">
        <v>4</v>
      </c>
      <c r="E55">
        <v>2016</v>
      </c>
      <c r="F55">
        <v>369.483</v>
      </c>
    </row>
    <row r="56" spans="1:6" x14ac:dyDescent="0.25">
      <c r="A56" t="s">
        <v>243</v>
      </c>
      <c r="B56" t="s">
        <v>244</v>
      </c>
      <c r="C56">
        <v>55714</v>
      </c>
      <c r="D56" t="s">
        <v>214</v>
      </c>
      <c r="E56">
        <v>2014</v>
      </c>
      <c r="F56">
        <v>3.3889999999999998</v>
      </c>
    </row>
    <row r="57" spans="1:6" x14ac:dyDescent="0.25">
      <c r="A57" t="s">
        <v>243</v>
      </c>
      <c r="B57" t="s">
        <v>244</v>
      </c>
      <c r="C57">
        <v>55714</v>
      </c>
      <c r="D57" t="s">
        <v>214</v>
      </c>
      <c r="E57">
        <v>2015</v>
      </c>
      <c r="F57">
        <v>3.58</v>
      </c>
    </row>
    <row r="58" spans="1:6" x14ac:dyDescent="0.25">
      <c r="A58" t="s">
        <v>243</v>
      </c>
      <c r="B58" t="s">
        <v>244</v>
      </c>
      <c r="C58">
        <v>55714</v>
      </c>
      <c r="D58" t="s">
        <v>214</v>
      </c>
      <c r="E58">
        <v>2016</v>
      </c>
      <c r="F58">
        <v>18.613</v>
      </c>
    </row>
    <row r="59" spans="1:6" x14ac:dyDescent="0.25">
      <c r="A59" t="s">
        <v>243</v>
      </c>
      <c r="B59" t="s">
        <v>244</v>
      </c>
      <c r="C59">
        <v>55714</v>
      </c>
      <c r="D59" t="s">
        <v>216</v>
      </c>
      <c r="E59">
        <v>2014</v>
      </c>
      <c r="F59">
        <v>3.3849999999999998</v>
      </c>
    </row>
    <row r="60" spans="1:6" x14ac:dyDescent="0.25">
      <c r="A60" t="s">
        <v>243</v>
      </c>
      <c r="B60" t="s">
        <v>244</v>
      </c>
      <c r="C60">
        <v>55714</v>
      </c>
      <c r="D60" t="s">
        <v>216</v>
      </c>
      <c r="E60">
        <v>2015</v>
      </c>
      <c r="F60">
        <v>3.952</v>
      </c>
    </row>
    <row r="61" spans="1:6" x14ac:dyDescent="0.25">
      <c r="A61" t="s">
        <v>243</v>
      </c>
      <c r="B61" t="s">
        <v>244</v>
      </c>
      <c r="C61">
        <v>55714</v>
      </c>
      <c r="D61" t="s">
        <v>216</v>
      </c>
      <c r="E61">
        <v>2016</v>
      </c>
      <c r="F61">
        <v>18.411000000000001</v>
      </c>
    </row>
    <row r="62" spans="1:6" x14ac:dyDescent="0.25">
      <c r="A62" t="s">
        <v>243</v>
      </c>
      <c r="B62" t="s">
        <v>11</v>
      </c>
      <c r="C62">
        <v>203</v>
      </c>
      <c r="D62">
        <v>1</v>
      </c>
      <c r="E62">
        <v>2014</v>
      </c>
      <c r="F62">
        <v>125.126</v>
      </c>
    </row>
    <row r="63" spans="1:6" x14ac:dyDescent="0.25">
      <c r="A63" t="s">
        <v>243</v>
      </c>
      <c r="B63" t="s">
        <v>11</v>
      </c>
      <c r="C63">
        <v>203</v>
      </c>
      <c r="D63">
        <v>1</v>
      </c>
      <c r="E63">
        <v>2015</v>
      </c>
      <c r="F63">
        <v>86.600999999999999</v>
      </c>
    </row>
    <row r="64" spans="1:6" x14ac:dyDescent="0.25">
      <c r="A64" t="s">
        <v>243</v>
      </c>
      <c r="B64" t="s">
        <v>11</v>
      </c>
      <c r="C64">
        <v>203</v>
      </c>
      <c r="D64">
        <v>1</v>
      </c>
      <c r="E64">
        <v>2016</v>
      </c>
      <c r="F64">
        <v>77.42</v>
      </c>
    </row>
    <row r="65" spans="1:6" x14ac:dyDescent="0.25">
      <c r="A65" t="s">
        <v>243</v>
      </c>
      <c r="B65" t="s">
        <v>204</v>
      </c>
      <c r="C65">
        <v>55221</v>
      </c>
      <c r="D65" t="s">
        <v>210</v>
      </c>
      <c r="E65">
        <v>2014</v>
      </c>
      <c r="F65">
        <v>6.819</v>
      </c>
    </row>
    <row r="66" spans="1:6" x14ac:dyDescent="0.25">
      <c r="A66" t="s">
        <v>243</v>
      </c>
      <c r="B66" t="s">
        <v>204</v>
      </c>
      <c r="C66">
        <v>55221</v>
      </c>
      <c r="D66" t="s">
        <v>210</v>
      </c>
      <c r="E66">
        <v>2015</v>
      </c>
      <c r="F66">
        <v>9.3849999999999998</v>
      </c>
    </row>
    <row r="67" spans="1:6" x14ac:dyDescent="0.25">
      <c r="A67" t="s">
        <v>243</v>
      </c>
      <c r="B67" t="s">
        <v>204</v>
      </c>
      <c r="C67">
        <v>55221</v>
      </c>
      <c r="D67" t="s">
        <v>210</v>
      </c>
      <c r="E67">
        <v>2016</v>
      </c>
      <c r="F67">
        <v>24.129000000000001</v>
      </c>
    </row>
    <row r="68" spans="1:6" x14ac:dyDescent="0.25">
      <c r="A68" t="s">
        <v>243</v>
      </c>
      <c r="B68" t="s">
        <v>204</v>
      </c>
      <c r="C68">
        <v>55221</v>
      </c>
      <c r="D68" t="s">
        <v>209</v>
      </c>
      <c r="E68">
        <v>2014</v>
      </c>
      <c r="F68">
        <v>5.3719999999999999</v>
      </c>
    </row>
    <row r="69" spans="1:6" x14ac:dyDescent="0.25">
      <c r="A69" t="s">
        <v>243</v>
      </c>
      <c r="B69" t="s">
        <v>204</v>
      </c>
      <c r="C69">
        <v>55221</v>
      </c>
      <c r="D69" t="s">
        <v>209</v>
      </c>
      <c r="E69">
        <v>2015</v>
      </c>
      <c r="F69">
        <v>9.89</v>
      </c>
    </row>
    <row r="70" spans="1:6" x14ac:dyDescent="0.25">
      <c r="A70" t="s">
        <v>243</v>
      </c>
      <c r="B70" t="s">
        <v>204</v>
      </c>
      <c r="C70">
        <v>55221</v>
      </c>
      <c r="D70" t="s">
        <v>209</v>
      </c>
      <c r="E70">
        <v>2016</v>
      </c>
      <c r="F70">
        <v>20.613</v>
      </c>
    </row>
    <row r="71" spans="1:6" x14ac:dyDescent="0.25">
      <c r="A71" t="s">
        <v>243</v>
      </c>
      <c r="B71" t="s">
        <v>204</v>
      </c>
      <c r="C71">
        <v>55221</v>
      </c>
      <c r="D71" t="s">
        <v>208</v>
      </c>
      <c r="E71">
        <v>2014</v>
      </c>
      <c r="F71">
        <v>5.2089999999999996</v>
      </c>
    </row>
    <row r="72" spans="1:6" x14ac:dyDescent="0.25">
      <c r="A72" t="s">
        <v>243</v>
      </c>
      <c r="B72" t="s">
        <v>204</v>
      </c>
      <c r="C72">
        <v>55221</v>
      </c>
      <c r="D72" t="s">
        <v>208</v>
      </c>
      <c r="E72">
        <v>2015</v>
      </c>
      <c r="F72">
        <v>8.6150000000000002</v>
      </c>
    </row>
    <row r="73" spans="1:6" x14ac:dyDescent="0.25">
      <c r="A73" t="s">
        <v>243</v>
      </c>
      <c r="B73" t="s">
        <v>204</v>
      </c>
      <c r="C73">
        <v>55221</v>
      </c>
      <c r="D73" t="s">
        <v>208</v>
      </c>
      <c r="E73">
        <v>2016</v>
      </c>
      <c r="F73">
        <v>15.797000000000001</v>
      </c>
    </row>
    <row r="74" spans="1:6" x14ac:dyDescent="0.25">
      <c r="A74" t="s">
        <v>243</v>
      </c>
      <c r="B74" t="s">
        <v>204</v>
      </c>
      <c r="C74">
        <v>55221</v>
      </c>
      <c r="D74" t="s">
        <v>207</v>
      </c>
      <c r="E74">
        <v>2014</v>
      </c>
      <c r="F74">
        <v>6.2160000000000002</v>
      </c>
    </row>
    <row r="75" spans="1:6" x14ac:dyDescent="0.25">
      <c r="A75" t="s">
        <v>243</v>
      </c>
      <c r="B75" t="s">
        <v>204</v>
      </c>
      <c r="C75">
        <v>55221</v>
      </c>
      <c r="D75" t="s">
        <v>207</v>
      </c>
      <c r="E75">
        <v>2015</v>
      </c>
      <c r="F75">
        <v>10.731</v>
      </c>
    </row>
    <row r="76" spans="1:6" x14ac:dyDescent="0.25">
      <c r="A76" t="s">
        <v>243</v>
      </c>
      <c r="B76" t="s">
        <v>204</v>
      </c>
      <c r="C76">
        <v>55221</v>
      </c>
      <c r="D76" t="s">
        <v>207</v>
      </c>
      <c r="E76">
        <v>2016</v>
      </c>
      <c r="F76">
        <v>22.192</v>
      </c>
    </row>
    <row r="77" spans="1:6" x14ac:dyDescent="0.25">
      <c r="A77" t="s">
        <v>243</v>
      </c>
      <c r="B77" t="s">
        <v>204</v>
      </c>
      <c r="C77">
        <v>55221</v>
      </c>
      <c r="D77" t="s">
        <v>206</v>
      </c>
      <c r="E77">
        <v>2014</v>
      </c>
      <c r="F77">
        <v>5.77</v>
      </c>
    </row>
    <row r="78" spans="1:6" x14ac:dyDescent="0.25">
      <c r="A78" t="s">
        <v>243</v>
      </c>
      <c r="B78" t="s">
        <v>204</v>
      </c>
      <c r="C78">
        <v>55221</v>
      </c>
      <c r="D78" t="s">
        <v>206</v>
      </c>
      <c r="E78">
        <v>2015</v>
      </c>
      <c r="F78">
        <v>10.504</v>
      </c>
    </row>
    <row r="79" spans="1:6" x14ac:dyDescent="0.25">
      <c r="A79" t="s">
        <v>243</v>
      </c>
      <c r="B79" t="s">
        <v>204</v>
      </c>
      <c r="C79">
        <v>55221</v>
      </c>
      <c r="D79" t="s">
        <v>206</v>
      </c>
      <c r="E79">
        <v>2016</v>
      </c>
      <c r="F79">
        <v>19.745999999999999</v>
      </c>
    </row>
    <row r="80" spans="1:6" x14ac:dyDescent="0.25">
      <c r="A80" t="s">
        <v>243</v>
      </c>
      <c r="B80" t="s">
        <v>204</v>
      </c>
      <c r="C80">
        <v>55221</v>
      </c>
      <c r="D80" t="s">
        <v>205</v>
      </c>
      <c r="E80">
        <v>2014</v>
      </c>
      <c r="F80">
        <v>7.4829999999999997</v>
      </c>
    </row>
    <row r="81" spans="1:6" x14ac:dyDescent="0.25">
      <c r="A81" t="s">
        <v>243</v>
      </c>
      <c r="B81" t="s">
        <v>204</v>
      </c>
      <c r="C81">
        <v>55221</v>
      </c>
      <c r="D81" t="s">
        <v>205</v>
      </c>
      <c r="E81">
        <v>2015</v>
      </c>
      <c r="F81">
        <v>11.11</v>
      </c>
    </row>
    <row r="82" spans="1:6" x14ac:dyDescent="0.25">
      <c r="A82" t="s">
        <v>243</v>
      </c>
      <c r="B82" t="s">
        <v>204</v>
      </c>
      <c r="C82">
        <v>55221</v>
      </c>
      <c r="D82" t="s">
        <v>205</v>
      </c>
      <c r="E82">
        <v>2016</v>
      </c>
      <c r="F82">
        <v>22.065999999999999</v>
      </c>
    </row>
    <row r="83" spans="1:6" x14ac:dyDescent="0.25">
      <c r="A83" t="s">
        <v>243</v>
      </c>
      <c r="B83" t="s">
        <v>204</v>
      </c>
      <c r="C83">
        <v>55221</v>
      </c>
      <c r="D83" t="s">
        <v>203</v>
      </c>
      <c r="E83">
        <v>2014</v>
      </c>
      <c r="F83">
        <v>4.4470000000000001</v>
      </c>
    </row>
    <row r="84" spans="1:6" x14ac:dyDescent="0.25">
      <c r="A84" t="s">
        <v>243</v>
      </c>
      <c r="B84" t="s">
        <v>204</v>
      </c>
      <c r="C84">
        <v>55221</v>
      </c>
      <c r="D84" t="s">
        <v>203</v>
      </c>
      <c r="E84">
        <v>2015</v>
      </c>
      <c r="F84">
        <v>7.5510000000000002</v>
      </c>
    </row>
    <row r="85" spans="1:6" x14ac:dyDescent="0.25">
      <c r="A85" t="s">
        <v>243</v>
      </c>
      <c r="B85" t="s">
        <v>204</v>
      </c>
      <c r="C85">
        <v>55221</v>
      </c>
      <c r="D85" t="s">
        <v>203</v>
      </c>
      <c r="E85">
        <v>2016</v>
      </c>
      <c r="F85">
        <v>48.212000000000003</v>
      </c>
    </row>
    <row r="86" spans="1:6" x14ac:dyDescent="0.25">
      <c r="A86" t="s">
        <v>243</v>
      </c>
      <c r="B86" t="s">
        <v>202</v>
      </c>
      <c r="C86">
        <v>55075</v>
      </c>
      <c r="D86" t="s">
        <v>201</v>
      </c>
      <c r="E86">
        <v>2014</v>
      </c>
      <c r="F86">
        <v>69.974999999999994</v>
      </c>
    </row>
    <row r="87" spans="1:6" x14ac:dyDescent="0.25">
      <c r="A87" t="s">
        <v>243</v>
      </c>
      <c r="B87" t="s">
        <v>202</v>
      </c>
      <c r="C87">
        <v>55075</v>
      </c>
      <c r="D87" t="s">
        <v>201</v>
      </c>
      <c r="E87">
        <v>2015</v>
      </c>
      <c r="F87">
        <v>94.730999999999995</v>
      </c>
    </row>
    <row r="88" spans="1:6" x14ac:dyDescent="0.25">
      <c r="A88" t="s">
        <v>243</v>
      </c>
      <c r="B88" t="s">
        <v>202</v>
      </c>
      <c r="C88">
        <v>55075</v>
      </c>
      <c r="D88" t="s">
        <v>201</v>
      </c>
      <c r="E88">
        <v>2016</v>
      </c>
      <c r="F88">
        <v>88.272999999999996</v>
      </c>
    </row>
    <row r="89" spans="1:6" x14ac:dyDescent="0.25">
      <c r="A89" t="s">
        <v>243</v>
      </c>
      <c r="B89" t="s">
        <v>200</v>
      </c>
      <c r="C89">
        <v>56456</v>
      </c>
      <c r="D89">
        <v>1</v>
      </c>
      <c r="E89">
        <v>2014</v>
      </c>
      <c r="F89">
        <v>364.70600000000002</v>
      </c>
    </row>
    <row r="90" spans="1:6" x14ac:dyDescent="0.25">
      <c r="A90" t="s">
        <v>243</v>
      </c>
      <c r="B90" t="s">
        <v>200</v>
      </c>
      <c r="C90">
        <v>56456</v>
      </c>
      <c r="D90">
        <v>1</v>
      </c>
      <c r="E90">
        <v>2015</v>
      </c>
      <c r="F90">
        <v>663.67200000000003</v>
      </c>
    </row>
    <row r="91" spans="1:6" x14ac:dyDescent="0.25">
      <c r="A91" t="s">
        <v>243</v>
      </c>
      <c r="B91" t="s">
        <v>200</v>
      </c>
      <c r="C91">
        <v>56456</v>
      </c>
      <c r="D91">
        <v>1</v>
      </c>
      <c r="E91">
        <v>2016</v>
      </c>
      <c r="F91">
        <v>612.70500000000004</v>
      </c>
    </row>
    <row r="92" spans="1:6" x14ac:dyDescent="0.25">
      <c r="A92" t="s">
        <v>243</v>
      </c>
      <c r="B92" t="s">
        <v>198</v>
      </c>
      <c r="C92">
        <v>201</v>
      </c>
      <c r="D92">
        <v>2</v>
      </c>
      <c r="E92">
        <v>2014</v>
      </c>
      <c r="F92">
        <v>1.585</v>
      </c>
    </row>
    <row r="93" spans="1:6" x14ac:dyDescent="0.25">
      <c r="A93" t="s">
        <v>243</v>
      </c>
      <c r="B93" t="s">
        <v>198</v>
      </c>
      <c r="C93">
        <v>201</v>
      </c>
      <c r="D93">
        <v>2</v>
      </c>
      <c r="E93">
        <v>2015</v>
      </c>
      <c r="F93">
        <v>18.952999999999999</v>
      </c>
    </row>
    <row r="94" spans="1:6" x14ac:dyDescent="0.25">
      <c r="A94" t="s">
        <v>243</v>
      </c>
      <c r="B94" t="s">
        <v>198</v>
      </c>
      <c r="C94">
        <v>201</v>
      </c>
      <c r="D94">
        <v>2</v>
      </c>
      <c r="E94">
        <v>2016</v>
      </c>
      <c r="F94">
        <v>44.39</v>
      </c>
    </row>
    <row r="95" spans="1:6" x14ac:dyDescent="0.25">
      <c r="A95" t="s">
        <v>243</v>
      </c>
      <c r="B95" t="s">
        <v>190</v>
      </c>
      <c r="C95">
        <v>55380</v>
      </c>
      <c r="D95" t="s">
        <v>197</v>
      </c>
      <c r="E95">
        <v>2014</v>
      </c>
      <c r="F95">
        <v>15.38</v>
      </c>
    </row>
    <row r="96" spans="1:6" x14ac:dyDescent="0.25">
      <c r="A96" t="s">
        <v>243</v>
      </c>
      <c r="B96" t="s">
        <v>190</v>
      </c>
      <c r="C96">
        <v>55380</v>
      </c>
      <c r="D96" t="s">
        <v>197</v>
      </c>
      <c r="E96">
        <v>2015</v>
      </c>
      <c r="F96">
        <v>21.919</v>
      </c>
    </row>
    <row r="97" spans="1:6" x14ac:dyDescent="0.25">
      <c r="A97" t="s">
        <v>243</v>
      </c>
      <c r="B97" t="s">
        <v>190</v>
      </c>
      <c r="C97">
        <v>55380</v>
      </c>
      <c r="D97" t="s">
        <v>197</v>
      </c>
      <c r="E97">
        <v>2016</v>
      </c>
      <c r="F97">
        <v>27.65</v>
      </c>
    </row>
    <row r="98" spans="1:6" x14ac:dyDescent="0.25">
      <c r="A98" t="s">
        <v>243</v>
      </c>
      <c r="B98" t="s">
        <v>190</v>
      </c>
      <c r="C98">
        <v>55380</v>
      </c>
      <c r="D98" t="s">
        <v>196</v>
      </c>
      <c r="E98">
        <v>2014</v>
      </c>
      <c r="F98">
        <v>12.968</v>
      </c>
    </row>
    <row r="99" spans="1:6" x14ac:dyDescent="0.25">
      <c r="A99" t="s">
        <v>243</v>
      </c>
      <c r="B99" t="s">
        <v>190</v>
      </c>
      <c r="C99">
        <v>55380</v>
      </c>
      <c r="D99" t="s">
        <v>196</v>
      </c>
      <c r="E99">
        <v>2015</v>
      </c>
      <c r="F99">
        <v>20.645</v>
      </c>
    </row>
    <row r="100" spans="1:6" x14ac:dyDescent="0.25">
      <c r="A100" t="s">
        <v>243</v>
      </c>
      <c r="B100" t="s">
        <v>190</v>
      </c>
      <c r="C100">
        <v>55380</v>
      </c>
      <c r="D100" t="s">
        <v>196</v>
      </c>
      <c r="E100">
        <v>2016</v>
      </c>
      <c r="F100">
        <v>25.568999999999999</v>
      </c>
    </row>
    <row r="101" spans="1:6" x14ac:dyDescent="0.25">
      <c r="A101" t="s">
        <v>243</v>
      </c>
      <c r="B101" t="s">
        <v>190</v>
      </c>
      <c r="C101">
        <v>55380</v>
      </c>
      <c r="D101" t="s">
        <v>195</v>
      </c>
      <c r="E101">
        <v>2014</v>
      </c>
      <c r="F101">
        <v>25.812000000000001</v>
      </c>
    </row>
    <row r="102" spans="1:6" x14ac:dyDescent="0.25">
      <c r="A102" t="s">
        <v>243</v>
      </c>
      <c r="B102" t="s">
        <v>190</v>
      </c>
      <c r="C102">
        <v>55380</v>
      </c>
      <c r="D102" t="s">
        <v>195</v>
      </c>
      <c r="E102">
        <v>2015</v>
      </c>
      <c r="F102">
        <v>31.954999999999998</v>
      </c>
    </row>
    <row r="103" spans="1:6" x14ac:dyDescent="0.25">
      <c r="A103" t="s">
        <v>243</v>
      </c>
      <c r="B103" t="s">
        <v>190</v>
      </c>
      <c r="C103">
        <v>55380</v>
      </c>
      <c r="D103" t="s">
        <v>195</v>
      </c>
      <c r="E103">
        <v>2016</v>
      </c>
      <c r="F103">
        <v>24.32</v>
      </c>
    </row>
    <row r="104" spans="1:6" x14ac:dyDescent="0.25">
      <c r="A104" t="s">
        <v>243</v>
      </c>
      <c r="B104" t="s">
        <v>190</v>
      </c>
      <c r="C104">
        <v>55380</v>
      </c>
      <c r="D104" t="s">
        <v>194</v>
      </c>
      <c r="E104">
        <v>2014</v>
      </c>
      <c r="F104">
        <v>26.794</v>
      </c>
    </row>
    <row r="105" spans="1:6" x14ac:dyDescent="0.25">
      <c r="A105" t="s">
        <v>243</v>
      </c>
      <c r="B105" t="s">
        <v>190</v>
      </c>
      <c r="C105">
        <v>55380</v>
      </c>
      <c r="D105" t="s">
        <v>194</v>
      </c>
      <c r="E105">
        <v>2015</v>
      </c>
      <c r="F105">
        <v>29.626000000000001</v>
      </c>
    </row>
    <row r="106" spans="1:6" x14ac:dyDescent="0.25">
      <c r="A106" t="s">
        <v>243</v>
      </c>
      <c r="B106" t="s">
        <v>190</v>
      </c>
      <c r="C106">
        <v>55380</v>
      </c>
      <c r="D106" t="s">
        <v>194</v>
      </c>
      <c r="E106">
        <v>2016</v>
      </c>
      <c r="F106">
        <v>22.268999999999998</v>
      </c>
    </row>
    <row r="107" spans="1:6" x14ac:dyDescent="0.25">
      <c r="A107" t="s">
        <v>243</v>
      </c>
      <c r="B107" t="s">
        <v>190</v>
      </c>
      <c r="C107">
        <v>55380</v>
      </c>
      <c r="D107" t="s">
        <v>193</v>
      </c>
      <c r="E107">
        <v>2014</v>
      </c>
      <c r="F107">
        <v>25.382000000000001</v>
      </c>
    </row>
    <row r="108" spans="1:6" x14ac:dyDescent="0.25">
      <c r="A108" t="s">
        <v>243</v>
      </c>
      <c r="B108" t="s">
        <v>190</v>
      </c>
      <c r="C108">
        <v>55380</v>
      </c>
      <c r="D108" t="s">
        <v>193</v>
      </c>
      <c r="E108">
        <v>2015</v>
      </c>
      <c r="F108">
        <v>16.974</v>
      </c>
    </row>
    <row r="109" spans="1:6" x14ac:dyDescent="0.25">
      <c r="A109" t="s">
        <v>243</v>
      </c>
      <c r="B109" t="s">
        <v>190</v>
      </c>
      <c r="C109">
        <v>55380</v>
      </c>
      <c r="D109" t="s">
        <v>193</v>
      </c>
      <c r="E109">
        <v>2016</v>
      </c>
      <c r="F109">
        <v>26.004000000000001</v>
      </c>
    </row>
    <row r="110" spans="1:6" x14ac:dyDescent="0.25">
      <c r="A110" t="s">
        <v>243</v>
      </c>
      <c r="B110" t="s">
        <v>190</v>
      </c>
      <c r="C110">
        <v>55380</v>
      </c>
      <c r="D110" t="s">
        <v>192</v>
      </c>
      <c r="E110">
        <v>2014</v>
      </c>
      <c r="F110">
        <v>24.433</v>
      </c>
    </row>
    <row r="111" spans="1:6" x14ac:dyDescent="0.25">
      <c r="A111" t="s">
        <v>243</v>
      </c>
      <c r="B111" t="s">
        <v>190</v>
      </c>
      <c r="C111">
        <v>55380</v>
      </c>
      <c r="D111" t="s">
        <v>192</v>
      </c>
      <c r="E111">
        <v>2015</v>
      </c>
      <c r="F111">
        <v>24.146000000000001</v>
      </c>
    </row>
    <row r="112" spans="1:6" x14ac:dyDescent="0.25">
      <c r="A112" t="s">
        <v>243</v>
      </c>
      <c r="B112" t="s">
        <v>190</v>
      </c>
      <c r="C112">
        <v>55380</v>
      </c>
      <c r="D112" t="s">
        <v>192</v>
      </c>
      <c r="E112">
        <v>2016</v>
      </c>
      <c r="F112">
        <v>25.052</v>
      </c>
    </row>
    <row r="113" spans="1:6" x14ac:dyDescent="0.25">
      <c r="A113" t="s">
        <v>243</v>
      </c>
      <c r="B113" t="s">
        <v>190</v>
      </c>
      <c r="C113">
        <v>55380</v>
      </c>
      <c r="D113" t="s">
        <v>191</v>
      </c>
      <c r="E113">
        <v>2014</v>
      </c>
      <c r="F113">
        <v>31.709</v>
      </c>
    </row>
    <row r="114" spans="1:6" x14ac:dyDescent="0.25">
      <c r="A114" t="s">
        <v>243</v>
      </c>
      <c r="B114" t="s">
        <v>190</v>
      </c>
      <c r="C114">
        <v>55380</v>
      </c>
      <c r="D114" t="s">
        <v>191</v>
      </c>
      <c r="E114">
        <v>2015</v>
      </c>
      <c r="F114">
        <v>26.135000000000002</v>
      </c>
    </row>
    <row r="115" spans="1:6" x14ac:dyDescent="0.25">
      <c r="A115" t="s">
        <v>243</v>
      </c>
      <c r="B115" t="s">
        <v>190</v>
      </c>
      <c r="C115">
        <v>55380</v>
      </c>
      <c r="D115" t="s">
        <v>191</v>
      </c>
      <c r="E115">
        <v>2016</v>
      </c>
      <c r="F115">
        <v>27.869</v>
      </c>
    </row>
    <row r="116" spans="1:6" x14ac:dyDescent="0.25">
      <c r="A116" t="s">
        <v>243</v>
      </c>
      <c r="B116" t="s">
        <v>190</v>
      </c>
      <c r="C116">
        <v>55380</v>
      </c>
      <c r="D116" t="s">
        <v>189</v>
      </c>
      <c r="E116">
        <v>2014</v>
      </c>
      <c r="F116">
        <v>25.866</v>
      </c>
    </row>
    <row r="117" spans="1:6" x14ac:dyDescent="0.25">
      <c r="A117" t="s">
        <v>243</v>
      </c>
      <c r="B117" t="s">
        <v>190</v>
      </c>
      <c r="C117">
        <v>55380</v>
      </c>
      <c r="D117" t="s">
        <v>189</v>
      </c>
      <c r="E117">
        <v>2015</v>
      </c>
      <c r="F117">
        <v>22.137</v>
      </c>
    </row>
    <row r="118" spans="1:6" x14ac:dyDescent="0.25">
      <c r="A118" t="s">
        <v>243</v>
      </c>
      <c r="B118" t="s">
        <v>190</v>
      </c>
      <c r="C118">
        <v>55380</v>
      </c>
      <c r="D118" t="s">
        <v>189</v>
      </c>
      <c r="E118">
        <v>2016</v>
      </c>
      <c r="F118">
        <v>28.564</v>
      </c>
    </row>
    <row r="119" spans="1:6" x14ac:dyDescent="0.25">
      <c r="A119" t="s">
        <v>243</v>
      </c>
      <c r="B119" t="s">
        <v>9</v>
      </c>
      <c r="C119">
        <v>6009</v>
      </c>
      <c r="D119">
        <v>1</v>
      </c>
      <c r="E119">
        <v>2014</v>
      </c>
      <c r="F119">
        <v>4481.067</v>
      </c>
    </row>
    <row r="120" spans="1:6" x14ac:dyDescent="0.25">
      <c r="A120" t="s">
        <v>243</v>
      </c>
      <c r="B120" t="s">
        <v>9</v>
      </c>
      <c r="C120">
        <v>6009</v>
      </c>
      <c r="D120">
        <v>1</v>
      </c>
      <c r="E120">
        <v>2015</v>
      </c>
      <c r="F120">
        <v>2897.8560000000002</v>
      </c>
    </row>
    <row r="121" spans="1:6" x14ac:dyDescent="0.25">
      <c r="A121" t="s">
        <v>243</v>
      </c>
      <c r="B121" t="s">
        <v>9</v>
      </c>
      <c r="C121">
        <v>6009</v>
      </c>
      <c r="D121">
        <v>1</v>
      </c>
      <c r="E121">
        <v>2016</v>
      </c>
      <c r="F121">
        <v>2460.1779999999999</v>
      </c>
    </row>
    <row r="122" spans="1:6" x14ac:dyDescent="0.25">
      <c r="A122" t="s">
        <v>243</v>
      </c>
      <c r="B122" t="s">
        <v>9</v>
      </c>
      <c r="C122">
        <v>6009</v>
      </c>
      <c r="D122">
        <v>2</v>
      </c>
      <c r="E122">
        <v>2014</v>
      </c>
      <c r="F122">
        <v>4348.1270000000004</v>
      </c>
    </row>
    <row r="123" spans="1:6" x14ac:dyDescent="0.25">
      <c r="A123" t="s">
        <v>243</v>
      </c>
      <c r="B123" t="s">
        <v>9</v>
      </c>
      <c r="C123">
        <v>6009</v>
      </c>
      <c r="D123">
        <v>2</v>
      </c>
      <c r="E123">
        <v>2015</v>
      </c>
      <c r="F123">
        <v>2397.8960000000002</v>
      </c>
    </row>
    <row r="124" spans="1:6" x14ac:dyDescent="0.25">
      <c r="A124" t="s">
        <v>243</v>
      </c>
      <c r="B124" t="s">
        <v>9</v>
      </c>
      <c r="C124">
        <v>6009</v>
      </c>
      <c r="D124">
        <v>2</v>
      </c>
      <c r="E124">
        <v>2016</v>
      </c>
      <c r="F124">
        <v>1873.9739999999999</v>
      </c>
    </row>
  </sheetData>
  <sortState ref="A2:F124">
    <sortCondition ref="B2:B124"/>
    <sortCondition ref="D2:D124"/>
    <sortCondition ref="E2:E12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README</vt:lpstr>
      <vt:lpstr>2018</vt:lpstr>
      <vt:lpstr>EPA CAMD</vt:lpstr>
      <vt:lpstr>DAYSoftheWK</vt:lpstr>
      <vt:lpstr>2018 CENRAP EI</vt:lpstr>
      <vt:lpstr>2002 CENRAP EI</vt:lpstr>
      <vt:lpstr>CSAPR</vt:lpstr>
      <vt:lpstr>CAMD Unit O3 Season</vt:lpstr>
      <vt:lpstr>CSAPR!Print_Area</vt:lpstr>
      <vt:lpstr>README!Print_Area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Feldman</dc:creator>
  <cp:lastModifiedBy>Tricia Treece</cp:lastModifiedBy>
  <cp:lastPrinted>2018-09-11T21:03:21Z</cp:lastPrinted>
  <dcterms:created xsi:type="dcterms:W3CDTF">2015-03-09T17:58:21Z</dcterms:created>
  <dcterms:modified xsi:type="dcterms:W3CDTF">2018-09-13T15:47:26Z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d99df162-fa22-4bc7-8347-708d5706f004</vt:lpwstr>
  </property>
</Properties>
</file>